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20637\Desktop\Olali\Learning\"/>
    </mc:Choice>
  </mc:AlternateContent>
  <xr:revisionPtr revIDLastSave="0" documentId="8_{8B9C37A0-AD81-4931-989E-6018CE03D892}" xr6:coauthVersionLast="36" xr6:coauthVersionMax="36" xr10:uidLastSave="{00000000-0000-0000-0000-000000000000}"/>
  <bookViews>
    <workbookView xWindow="-120" yWindow="-120" windowWidth="20730" windowHeight="11160" firstSheet="1" activeTab="1" xr2:uid="{00000000-000D-0000-FFFF-FFFF00000000}"/>
  </bookViews>
  <sheets>
    <sheet name="Executive Summary (Page1)" sheetId="2" state="hidden" r:id="rId1"/>
    <sheet name="Exec Summary" sheetId="31" r:id="rId2"/>
    <sheet name="(Rev Contribution) Appendix  A" sheetId="17" r:id="rId3"/>
    <sheet name="Lifting Summary " sheetId="4" r:id="rId4"/>
    <sheet name="Appdx B-Crude Oil Sales Profile" sheetId="5" r:id="rId5"/>
    <sheet name="Appx C-Gas Sales Profile" sheetId="6" r:id="rId6"/>
    <sheet name="Appx D-Export Receipts" sheetId="7" r:id="rId7"/>
    <sheet name="Appx E-Domestic Receipts" sheetId="8" r:id="rId8"/>
    <sheet name="Appx-F Joint Cost Recovery " sheetId="26" state="hidden" r:id="rId9"/>
    <sheet name="Appx-G GID Status Update" sheetId="9" state="hidden" r:id="rId10"/>
    <sheet name="Appx-H Losses" sheetId="10" state="hidden" r:id="rId11"/>
    <sheet name="Appx-I Under-Recovery " sheetId="23" state="hidden" r:id="rId12"/>
    <sheet name="Appx-J Under-Rec (Details) " sheetId="19" state="hidden" r:id="rId13"/>
    <sheet name="Appx-K MCA" sheetId="15" r:id="rId14"/>
    <sheet name="Appx-L RA LIFTING " sheetId="24" r:id="rId15"/>
    <sheet name="Appx-L2 RA LIFTING " sheetId="30" state="hidden" r:id="rId16"/>
    <sheet name="Appx-M FIRS ACCOUNT " sheetId="20" r:id="rId17"/>
    <sheet name="Appx-N DPR ACCOUNT " sheetId="21" r:id="rId18"/>
    <sheet name="Appx-O JV &amp; PSC Rev Contr  " sheetId="18" r:id="rId19"/>
    <sheet name="RA 3RD PARTY  Appendix)" sheetId="16"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_FilterDatabase" localSheetId="8" hidden="1">#REF!</definedName>
    <definedName name="_xlnm._FilterDatabase" hidden="1">#REF!</definedName>
    <definedName name="_Key1" localSheetId="8" hidden="1">#REF!</definedName>
    <definedName name="_Key1" hidden="1">#REF!</definedName>
    <definedName name="_Order1" hidden="1">255</definedName>
    <definedName name="_Order2" hidden="1">255</definedName>
    <definedName name="_Sort" localSheetId="8" hidden="1">#REF!</definedName>
    <definedName name="_Sort" hidden="1">#REF!</definedName>
    <definedName name="aaaa" localSheetId="4">'[1]Jan2012-Jul2013'!#REF!</definedName>
    <definedName name="aaaa" localSheetId="8">'[1]Jan2012-Jul2013'!#REF!</definedName>
    <definedName name="aaaa">'[1]Jan2012-Jul2013'!#REF!</definedName>
    <definedName name="AbCstPrvdDev">[2]Work!$B$3</definedName>
    <definedName name="AbndCstPoss">[2]Work!$B$6</definedName>
    <definedName name="AbndCstProb">[2]Work!$B$5</definedName>
    <definedName name="AbndCstPrvdUndev">[2]Work!$B$4</definedName>
    <definedName name="Activity">[3]List!$A$2:$A$31</definedName>
    <definedName name="Aggregate_price_Commercial" localSheetId="8">OFFSET(#REF!,10,MATCH(#REF!,#REF!,0),1,-1*#REF!)</definedName>
    <definedName name="Aggregate_price_Commercial">OFFSET(#REF!,10,MATCH(#REF!,#REF!,0),1,-1*#REF!)</definedName>
    <definedName name="Aggregate_Price_PHCN" localSheetId="8">OFFSET(#REF!,9,MATCH(#REF!,#REF!,0),1,-1*#REF!)</definedName>
    <definedName name="Aggregate_Price_PHCN">OFFSET(#REF!,9,MATCH(#REF!,#REF!,0),1,-1*#REF!)</definedName>
    <definedName name="AnnProd1">[2]Work!$B$12</definedName>
    <definedName name="AnnProd2">[2]Work!$B$13</definedName>
    <definedName name="AnnProd3">[2]Work!$B$14</definedName>
    <definedName name="aod">'[4]prod fileds'!$G$1</definedName>
    <definedName name="aug" localSheetId="8">'[1]Jan2012-Jul2013'!#REF!</definedName>
    <definedName name="aug">'[1]Jan2012-Jul2013'!#REF!</definedName>
    <definedName name="Base_Year">'[5]Crude &amp; Gas Inputs'!$C$5</definedName>
    <definedName name="BOFdistribution">'[6]Table 3'!$L$44:$L$50</definedName>
    <definedName name="Brent2015" localSheetId="8">[7]PRODUCTS!#REF!</definedName>
    <definedName name="Brent2015">[7]PRODUCTS!#REF!</definedName>
    <definedName name="Cal">[8]Sheet10!$P$62:$Q$73</definedName>
    <definedName name="CapAllowTranche1">[9]Input_Output!$D$56</definedName>
    <definedName name="CapAllowTranche2">[9]Input_Output!$D$57</definedName>
    <definedName name="CapAllowTranche3">[9]Input_Output!$D$58</definedName>
    <definedName name="capex_2000">OFFSET('[10]Chart comparison'!$BG$3,0,0,COUNT('[10]Chart comparison'!$BG$1:$BG$65536))</definedName>
    <definedName name="capex_2001">OFFSET('[10]Chart comparison'!$BH$3,0,0,COUNT('[10]Chart comparison'!$BH$1:$BH$65536))</definedName>
    <definedName name="Capex_Date">OFFSET('[10]Chart comparison'!$BF$3,0,0,COUNT('[10]Chart comparison'!$BF$1:$BF$65536))</definedName>
    <definedName name="Cashflow">'[11]Well Economic Model'!$B$133</definedName>
    <definedName name="CC" localSheetId="15" hidden="1">{#N/A,#N/A,FALSE,"1";#N/A,#N/A,FALSE,"2";#N/A,#N/A,FALSE,"3";#N/A,#N/A,FALSE,"4";#N/A,#N/A,FALSE,"5";#N/A,#N/A,FALSE,"6";#N/A,#N/A,FALSE,"7";#N/A,#N/A,FALSE,"8";#N/A,#N/A,FALSE,"9";#N/A,#N/A,FALSE,"10";#N/A,#N/A,FALSE,"11";#N/A,#N/A,FALSE,"12";#N/A,#N/A,FALSE,"13";#N/A,#N/A,FALSE,"14";#N/A,#N/A,FALSE,"15";#N/A,#N/A,FALSE,"A1";#N/A,#N/A,FALSE,"A2";#N/A,#N/A,FALSE,"A3"}</definedName>
    <definedName name="CC" localSheetId="1" hidden="1">{#N/A,#N/A,FALSE,"1";#N/A,#N/A,FALSE,"2";#N/A,#N/A,FALSE,"3";#N/A,#N/A,FALSE,"4";#N/A,#N/A,FALSE,"5";#N/A,#N/A,FALSE,"6";#N/A,#N/A,FALSE,"7";#N/A,#N/A,FALSE,"8";#N/A,#N/A,FALSE,"9";#N/A,#N/A,FALSE,"10";#N/A,#N/A,FALSE,"11";#N/A,#N/A,FALSE,"12";#N/A,#N/A,FALSE,"13";#N/A,#N/A,FALSE,"14";#N/A,#N/A,FALSE,"15";#N/A,#N/A,FALSE,"A1";#N/A,#N/A,FALSE,"A2";#N/A,#N/A,FALSE,"A3"}</definedName>
    <definedName name="CC" hidden="1">{#N/A,#N/A,FALSE,"1";#N/A,#N/A,FALSE,"2";#N/A,#N/A,FALSE,"3";#N/A,#N/A,FALSE,"4";#N/A,#N/A,FALSE,"5";#N/A,#N/A,FALSE,"6";#N/A,#N/A,FALSE,"7";#N/A,#N/A,FALSE,"8";#N/A,#N/A,FALSE,"9";#N/A,#N/A,FALSE,"10";#N/A,#N/A,FALSE,"11";#N/A,#N/A,FALSE,"12";#N/A,#N/A,FALSE,"13";#N/A,#N/A,FALSE,"14";#N/A,#N/A,FALSE,"15";#N/A,#N/A,FALSE,"A1";#N/A,#N/A,FALSE,"A2";#N/A,#N/A,FALSE,"A3"}</definedName>
    <definedName name="check">#REF!</definedName>
    <definedName name="chftable">[12]Inputs!$D$132:$AD$134</definedName>
    <definedName name="Cntrct">[2]Work!$B$24</definedName>
    <definedName name="CntryName">[2]Work!$B$2</definedName>
    <definedName name="CostEscOptions">'[13]Model Input'!$D$27</definedName>
    <definedName name="CostEscRate">'[13]Model Input'!$D$57</definedName>
    <definedName name="cpricetable">[12]Inputs!$D$104:$AD$106</definedName>
    <definedName name="CumProd1">[2]Work!$B$16</definedName>
    <definedName name="CumProd2">[2]Work!$B$17</definedName>
    <definedName name="CumProd3">[2]Work!$B$18</definedName>
    <definedName name="Daily_Freight" localSheetId="8">'[7]PPPRA Daily'!#REF!</definedName>
    <definedName name="Daily_Freight">'[7]PPPRA Daily'!#REF!</definedName>
    <definedName name="Daily_LighteringMV" localSheetId="8">'[7]PPPRA Daily'!#REF!</definedName>
    <definedName name="Daily_LighteringMV">'[7]PPPRA Daily'!#REF!</definedName>
    <definedName name="Data_Capture">[14]Data!$B$3:$Q$45</definedName>
    <definedName name="Date">OFFSET('[10]Chart comparison'!$AT$3,0,0,COUNT('[10]Chart comparison'!$AT$1:$AT$65536))</definedName>
    <definedName name="Date_Range">'[5]Crude &amp; Gas Inputs'!$C$11:$AE$11</definedName>
    <definedName name="DateCumProd">[2]Work!$B$15</definedName>
    <definedName name="DateRefCumProd">[2]Work!$B$7</definedName>
    <definedName name="DateRefUltRec">[2]Work!$B$19</definedName>
    <definedName name="DCRUDE" localSheetId="4">#REF!</definedName>
    <definedName name="DCRUDE" localSheetId="8">#REF!</definedName>
    <definedName name="DCRUDE" localSheetId="3">#REF!</definedName>
    <definedName name="DCRUDE">#REF!</definedName>
    <definedName name="DDDD" localSheetId="8">OFFSET(#REF!,5,MATCH(#REF!,#REF!,0),1,-1*#REF!)</definedName>
    <definedName name="DDDD">OFFSET(#REF!,5,MATCH(#REF!,#REF!,0),1,-1*#REF!)</definedName>
    <definedName name="DPI">'[11]Well Economic Model'!$B$130</definedName>
    <definedName name="dpk.Apr2010" localSheetId="4">'[1]Jan2012-Jul2013'!#REF!</definedName>
    <definedName name="dpk.Apr2010" localSheetId="8">'[1]Jan2012-Jul2013'!#REF!</definedName>
    <definedName name="dpk.Apr2010">'[1]Jan2012-Jul2013'!#REF!</definedName>
    <definedName name="dpk.Aug2010" localSheetId="4">'[1]Jan2012-Jul2013'!#REF!</definedName>
    <definedName name="dpk.Aug2010" localSheetId="8">'[1]Jan2012-Jul2013'!#REF!</definedName>
    <definedName name="dpk.Aug2010">'[1]Jan2012-Jul2013'!#REF!</definedName>
    <definedName name="dpk.Dec2010" localSheetId="8">'[1]Jan2012-Jul2013'!#REF!</definedName>
    <definedName name="dpk.Dec2010">'[1]Jan2012-Jul2013'!#REF!</definedName>
    <definedName name="Dpk.Feb" localSheetId="8">'[1]Jan2012-Jul2013'!#REF!</definedName>
    <definedName name="Dpk.Feb">'[1]Jan2012-Jul2013'!#REF!</definedName>
    <definedName name="dpk.Feb2010" localSheetId="8">'[1]Jan2012-Jul2013'!#REF!</definedName>
    <definedName name="dpk.Feb2010">'[1]Jan2012-Jul2013'!#REF!</definedName>
    <definedName name="dpk.Jan2010" localSheetId="8">'[1]Jan2012-Jul2013'!#REF!</definedName>
    <definedName name="dpk.Jan2010">'[1]Jan2012-Jul2013'!#REF!</definedName>
    <definedName name="dpk.Jul2010" localSheetId="8">'[1]Jan2012-Jul2013'!#REF!</definedName>
    <definedName name="dpk.Jul2010">'[1]Jan2012-Jul2013'!#REF!</definedName>
    <definedName name="dpk.Jun2010" localSheetId="8">'[1]Jan2012-Jul2013'!#REF!</definedName>
    <definedName name="dpk.Jun2010">'[1]Jan2012-Jul2013'!#REF!</definedName>
    <definedName name="dpk.Mar2010" localSheetId="8">'[1]Jan2012-Jul2013'!#REF!</definedName>
    <definedName name="dpk.Mar2010">'[1]Jan2012-Jul2013'!#REF!</definedName>
    <definedName name="dpk.May2010" localSheetId="8">'[1]Jan2012-Jul2013'!#REF!</definedName>
    <definedName name="dpk.May2010">'[1]Jan2012-Jul2013'!#REF!</definedName>
    <definedName name="dpk.Nov2010" localSheetId="8">'[1]Jan2012-Jul2013'!#REF!</definedName>
    <definedName name="dpk.Nov2010">'[1]Jan2012-Jul2013'!#REF!</definedName>
    <definedName name="dpk.Oct2010" localSheetId="8">'[1]Jan2012-Jul2013'!#REF!</definedName>
    <definedName name="dpk.Oct2010">'[1]Jan2012-Jul2013'!#REF!</definedName>
    <definedName name="dpk.Sep2010" localSheetId="8">'[1]Jan2012-Jul2013'!#REF!</definedName>
    <definedName name="dpk.Sep2010">'[1]Jan2012-Jul2013'!#REF!</definedName>
    <definedName name="ee" localSheetId="8">'[1]Jan2012-Jul2013'!#REF!</definedName>
    <definedName name="ee">'[1]Jan2012-Jul2013'!#REF!</definedName>
    <definedName name="Er_Apr">'[15]Subsidy estimates 2012'!$L$81</definedName>
    <definedName name="Er_April_2010" localSheetId="4">'[1]Jan2012-Jul2013'!#REF!</definedName>
    <definedName name="Er_April_2010" localSheetId="8">'[1]Jan2012-Jul2013'!#REF!</definedName>
    <definedName name="Er_April_2010">'[1]Jan2012-Jul2013'!#REF!</definedName>
    <definedName name="Er_April_2011" localSheetId="4">'[1]Jan2012-Jul2013'!#REF!</definedName>
    <definedName name="Er_April_2011" localSheetId="8">'[1]Jan2012-Jul2013'!#REF!</definedName>
    <definedName name="Er_April_2011">'[1]Jan2012-Jul2013'!#REF!</definedName>
    <definedName name="Er_April_2012" localSheetId="8">'[1]Jan2012-Jul2013'!#REF!</definedName>
    <definedName name="Er_April_2012">'[1]Jan2012-Jul2013'!#REF!</definedName>
    <definedName name="Er_Aug">'[15]Subsidy estimates 2012'!$L$85</definedName>
    <definedName name="Er_August_2010" localSheetId="4">'[1]Jan2012-Jul2013'!#REF!</definedName>
    <definedName name="Er_August_2010" localSheetId="8">'[1]Jan2012-Jul2013'!#REF!</definedName>
    <definedName name="Er_August_2010">'[1]Jan2012-Jul2013'!#REF!</definedName>
    <definedName name="Er_August_2010.1" localSheetId="8">'[1]Jan2012-Jul2013'!#REF!</definedName>
    <definedName name="Er_August_2010.1">'[1]Jan2012-Jul2013'!#REF!</definedName>
    <definedName name="Er_August_2011" localSheetId="4">'[1]Jan2012-Jul2013'!#REF!</definedName>
    <definedName name="Er_August_2011" localSheetId="8">'[1]Jan2012-Jul2013'!#REF!</definedName>
    <definedName name="Er_August_2011">'[1]Jan2012-Jul2013'!#REF!</definedName>
    <definedName name="Er_August_2012" localSheetId="8">'[1]Jan2012-Jul2013'!#REF!</definedName>
    <definedName name="Er_August_2012">'[1]Jan2012-Jul2013'!#REF!</definedName>
    <definedName name="Er_Dec">'[15]Subsidy estimates 2012'!$L$89</definedName>
    <definedName name="Er_December_2010" localSheetId="4">'[1]Jan2012-Jul2013'!#REF!</definedName>
    <definedName name="Er_December_2010" localSheetId="8">'[1]Jan2012-Jul2013'!#REF!</definedName>
    <definedName name="Er_December_2010">'[1]Jan2012-Jul2013'!#REF!</definedName>
    <definedName name="Er_December_2011" localSheetId="4">'[1]Jan2012-Jul2013'!#REF!</definedName>
    <definedName name="Er_December_2011" localSheetId="8">'[1]Jan2012-Jul2013'!#REF!</definedName>
    <definedName name="Er_December_2011">'[1]Jan2012-Jul2013'!#REF!</definedName>
    <definedName name="Er_December_2012" localSheetId="8">'[1]Jan2012-Jul2013'!#REF!</definedName>
    <definedName name="Er_December_2012">'[1]Jan2012-Jul2013'!#REF!</definedName>
    <definedName name="Er_Feb">'[15]Subsidy estimates 2012'!$L$79</definedName>
    <definedName name="Er_February_2010" localSheetId="4">'[1]Jan2012-Jul2013'!#REF!</definedName>
    <definedName name="Er_February_2010" localSheetId="8">'[1]Jan2012-Jul2013'!#REF!</definedName>
    <definedName name="Er_February_2010">'[1]Jan2012-Jul2013'!#REF!</definedName>
    <definedName name="Er_February_2011" localSheetId="4">'[1]Jan2012-Jul2013'!#REF!</definedName>
    <definedName name="Er_February_2011" localSheetId="8">'[1]Jan2012-Jul2013'!#REF!</definedName>
    <definedName name="Er_February_2011">'[1]Jan2012-Jul2013'!#REF!</definedName>
    <definedName name="Er_February_2012" localSheetId="8">'[1]Jan2012-Jul2013'!#REF!</definedName>
    <definedName name="Er_February_2012">'[1]Jan2012-Jul2013'!#REF!</definedName>
    <definedName name="Er_Jan">'[15]Subsidy estimates 2012'!$L$78</definedName>
    <definedName name="Er_January_2010" localSheetId="4">'[1]Jan2012-Jul2013'!#REF!</definedName>
    <definedName name="Er_January_2010" localSheetId="8">'[1]Jan2012-Jul2013'!#REF!</definedName>
    <definedName name="Er_January_2010">'[1]Jan2012-Jul2013'!#REF!</definedName>
    <definedName name="Er_January_2011" localSheetId="4">'[1]Jan2012-Jul2013'!#REF!</definedName>
    <definedName name="Er_January_2011" localSheetId="8">'[1]Jan2012-Jul2013'!#REF!</definedName>
    <definedName name="Er_January_2011">'[1]Jan2012-Jul2013'!#REF!</definedName>
    <definedName name="Er_January_2012" localSheetId="8">'[1]Jan2012-Jul2013'!#REF!</definedName>
    <definedName name="Er_January_2012">'[1]Jan2012-Jul2013'!#REF!</definedName>
    <definedName name="Er_Jul">'[15]Subsidy estimates 2012'!$L$84</definedName>
    <definedName name="Er_July_2010" localSheetId="4">'[1]Jan2012-Jul2013'!#REF!</definedName>
    <definedName name="Er_July_2010" localSheetId="8">'[1]Jan2012-Jul2013'!#REF!</definedName>
    <definedName name="Er_July_2010">'[1]Jan2012-Jul2013'!#REF!</definedName>
    <definedName name="Er_July_2011" localSheetId="4">'[1]Jan2012-Jul2013'!#REF!</definedName>
    <definedName name="Er_July_2011" localSheetId="8">'[1]Jan2012-Jul2013'!#REF!</definedName>
    <definedName name="Er_July_2011">'[1]Jan2012-Jul2013'!#REF!</definedName>
    <definedName name="Er_July_2012" localSheetId="8">'[1]Jan2012-Jul2013'!#REF!</definedName>
    <definedName name="Er_July_2012">'[1]Jan2012-Jul2013'!#REF!</definedName>
    <definedName name="Er_Jun">'[15]Subsidy estimates 2012'!$L$83</definedName>
    <definedName name="Er_June_2010" localSheetId="4">'[1]Jan2012-Jul2013'!#REF!</definedName>
    <definedName name="Er_June_2010" localSheetId="8">'[1]Jan2012-Jul2013'!#REF!</definedName>
    <definedName name="Er_June_2010">'[1]Jan2012-Jul2013'!#REF!</definedName>
    <definedName name="Er_June_2011" localSheetId="4">'[1]Jan2012-Jul2013'!#REF!</definedName>
    <definedName name="Er_June_2011" localSheetId="8">'[1]Jan2012-Jul2013'!#REF!</definedName>
    <definedName name="Er_June_2011">'[1]Jan2012-Jul2013'!#REF!</definedName>
    <definedName name="Er_June_2012" localSheetId="8">'[1]Jan2012-Jul2013'!#REF!</definedName>
    <definedName name="Er_June_2012">'[1]Jan2012-Jul2013'!#REF!</definedName>
    <definedName name="Er_Mar">'[15]Subsidy estimates 2012'!$L$80</definedName>
    <definedName name="Er_March_2010" localSheetId="4">'[1]Jan2012-Jul2013'!#REF!</definedName>
    <definedName name="Er_March_2010" localSheetId="8">'[1]Jan2012-Jul2013'!#REF!</definedName>
    <definedName name="Er_March_2010">'[1]Jan2012-Jul2013'!#REF!</definedName>
    <definedName name="Er_March_2011" localSheetId="4">'[1]Jan2012-Jul2013'!#REF!</definedName>
    <definedName name="Er_March_2011" localSheetId="8">'[1]Jan2012-Jul2013'!#REF!</definedName>
    <definedName name="Er_March_2011">'[1]Jan2012-Jul2013'!#REF!</definedName>
    <definedName name="Er_March_2012" localSheetId="8">'[1]Jan2012-Jul2013'!#REF!</definedName>
    <definedName name="Er_March_2012">'[1]Jan2012-Jul2013'!#REF!</definedName>
    <definedName name="Er_May">'[15]Subsidy estimates 2012'!$L$82</definedName>
    <definedName name="Er_May_2010" localSheetId="4">'[1]Jan2012-Jul2013'!#REF!</definedName>
    <definedName name="Er_May_2010" localSheetId="8">'[1]Jan2012-Jul2013'!#REF!</definedName>
    <definedName name="Er_May_2010">'[1]Jan2012-Jul2013'!#REF!</definedName>
    <definedName name="Er_May_2011" localSheetId="4">'[1]Jan2012-Jul2013'!#REF!</definedName>
    <definedName name="Er_May_2011" localSheetId="8">'[1]Jan2012-Jul2013'!#REF!</definedName>
    <definedName name="Er_May_2011">'[1]Jan2012-Jul2013'!#REF!</definedName>
    <definedName name="Er_May_2012" localSheetId="8">'[1]Jan2012-Jul2013'!#REF!</definedName>
    <definedName name="Er_May_2012">'[1]Jan2012-Jul2013'!#REF!</definedName>
    <definedName name="Er_Nov">'[15]Subsidy estimates 2012'!$L$88</definedName>
    <definedName name="Er_November_2010" localSheetId="4">'[1]Jan2012-Jul2013'!#REF!</definedName>
    <definedName name="Er_November_2010" localSheetId="8">'[1]Jan2012-Jul2013'!#REF!</definedName>
    <definedName name="Er_November_2010">'[1]Jan2012-Jul2013'!#REF!</definedName>
    <definedName name="Er_November_2011" localSheetId="4">'[1]Jan2012-Jul2013'!#REF!</definedName>
    <definedName name="Er_November_2011" localSheetId="8">'[1]Jan2012-Jul2013'!#REF!</definedName>
    <definedName name="Er_November_2011">'[1]Jan2012-Jul2013'!#REF!</definedName>
    <definedName name="Er_November_2012" localSheetId="8">'[1]Jan2012-Jul2013'!#REF!</definedName>
    <definedName name="Er_November_2012">'[1]Jan2012-Jul2013'!#REF!</definedName>
    <definedName name="Er_Oct">'[15]Subsidy estimates 2012'!$L$87</definedName>
    <definedName name="Er_October_2010" localSheetId="4">'[1]Jan2012-Jul2013'!#REF!</definedName>
    <definedName name="Er_October_2010" localSheetId="8">'[1]Jan2012-Jul2013'!#REF!</definedName>
    <definedName name="Er_October_2010">'[1]Jan2012-Jul2013'!#REF!</definedName>
    <definedName name="Er_October_2011" localSheetId="4">'[1]Jan2012-Jul2013'!#REF!</definedName>
    <definedName name="Er_October_2011" localSheetId="8">'[1]Jan2012-Jul2013'!#REF!</definedName>
    <definedName name="Er_October_2011">'[1]Jan2012-Jul2013'!#REF!</definedName>
    <definedName name="Er_October_2012" localSheetId="8">'[1]Jan2012-Jul2013'!#REF!</definedName>
    <definedName name="Er_October_2012">'[1]Jan2012-Jul2013'!#REF!</definedName>
    <definedName name="Er_Sep">'[15]Subsidy estimates 2012'!$L$86</definedName>
    <definedName name="Er_September_2010" localSheetId="4">'[1]Jan2012-Jul2013'!#REF!</definedName>
    <definedName name="Er_September_2010" localSheetId="8">'[1]Jan2012-Jul2013'!#REF!</definedName>
    <definedName name="Er_September_2010">'[1]Jan2012-Jul2013'!#REF!</definedName>
    <definedName name="Er_September_2011" localSheetId="4">'[1]Jan2012-Jul2013'!#REF!</definedName>
    <definedName name="Er_September_2011" localSheetId="8">'[1]Jan2012-Jul2013'!#REF!</definedName>
    <definedName name="Er_September_2011">'[1]Jan2012-Jul2013'!#REF!</definedName>
    <definedName name="Er_September_2012" localSheetId="8">'[1]Jan2012-Jul2013'!#REF!</definedName>
    <definedName name="Er_September_2012">'[1]Jan2012-Jul2013'!#REF!</definedName>
    <definedName name="EV__LASTREFTIME__" hidden="1">41137.761712963</definedName>
    <definedName name="exchange_rate">'[16]Alt Presentation_Naira'!$C$2</definedName>
    <definedName name="explcosttable">[12]Inputs!$D$160:$AD$162</definedName>
    <definedName name="FAAC" localSheetId="4">#REF!</definedName>
    <definedName name="FAAC" localSheetId="8">#REF!</definedName>
    <definedName name="FAAC" localSheetId="3">#REF!</definedName>
    <definedName name="FAAC">#REF!</definedName>
    <definedName name="FAAC2015" localSheetId="8">#REF!</definedName>
    <definedName name="FAAC2015">#REF!</definedName>
    <definedName name="faccosttable">[12]Inputs!$D$146:$AD$148</definedName>
    <definedName name="February" localSheetId="4">'[1]Jan2012-Jul2013'!#REF!</definedName>
    <definedName name="February" localSheetId="8">'[1]Jan2012-Jul2013'!#REF!</definedName>
    <definedName name="February">'[1]Jan2012-Jul2013'!#REF!</definedName>
    <definedName name="FF" localSheetId="15" hidden="1">{#N/A,#N/A,FALSE,"1";#N/A,#N/A,FALSE,"2";#N/A,#N/A,FALSE,"3";#N/A,#N/A,FALSE,"4";#N/A,#N/A,FALSE,"5";#N/A,#N/A,FALSE,"6";#N/A,#N/A,FALSE,"7";#N/A,#N/A,FALSE,"8";#N/A,#N/A,FALSE,"9";#N/A,#N/A,FALSE,"10";#N/A,#N/A,FALSE,"11";#N/A,#N/A,FALSE,"12";#N/A,#N/A,FALSE,"13";#N/A,#N/A,FALSE,"14";#N/A,#N/A,FALSE,"15";#N/A,#N/A,FALSE,"A1";#N/A,#N/A,FALSE,"A2";#N/A,#N/A,FALSE,"A3"}</definedName>
    <definedName name="FF" localSheetId="1" hidden="1">{#N/A,#N/A,FALSE,"1";#N/A,#N/A,FALSE,"2";#N/A,#N/A,FALSE,"3";#N/A,#N/A,FALSE,"4";#N/A,#N/A,FALSE,"5";#N/A,#N/A,FALSE,"6";#N/A,#N/A,FALSE,"7";#N/A,#N/A,FALSE,"8";#N/A,#N/A,FALSE,"9";#N/A,#N/A,FALSE,"10";#N/A,#N/A,FALSE,"11";#N/A,#N/A,FALSE,"12";#N/A,#N/A,FALSE,"13";#N/A,#N/A,FALSE,"14";#N/A,#N/A,FALSE,"15";#N/A,#N/A,FALSE,"A1";#N/A,#N/A,FALSE,"A2";#N/A,#N/A,FALSE,"A3"}</definedName>
    <definedName name="FF" hidden="1">{#N/A,#N/A,FALSE,"1";#N/A,#N/A,FALSE,"2";#N/A,#N/A,FALSE,"3";#N/A,#N/A,FALSE,"4";#N/A,#N/A,FALSE,"5";#N/A,#N/A,FALSE,"6";#N/A,#N/A,FALSE,"7";#N/A,#N/A,FALSE,"8";#N/A,#N/A,FALSE,"9";#N/A,#N/A,FALSE,"10";#N/A,#N/A,FALSE,"11";#N/A,#N/A,FALSE,"12";#N/A,#N/A,FALSE,"13";#N/A,#N/A,FALSE,"14";#N/A,#N/A,FALSE,"15";#N/A,#N/A,FALSE,"A1";#N/A,#N/A,FALSE,"A2";#N/A,#N/A,FALSE,"A3"}</definedName>
    <definedName name="FieldName">[2]Work!$B$1</definedName>
    <definedName name="fixedopexcosttable">[12]Inputs!$D$139:$AD$141</definedName>
    <definedName name="fr" localSheetId="15" hidden="1">{#N/A,#N/A,FALSE,"1";#N/A,#N/A,FALSE,"2";#N/A,#N/A,FALSE,"3";#N/A,#N/A,FALSE,"4";#N/A,#N/A,FALSE,"5";#N/A,#N/A,FALSE,"6";#N/A,#N/A,FALSE,"7";#N/A,#N/A,FALSE,"8";#N/A,#N/A,FALSE,"9";#N/A,#N/A,FALSE,"10";#N/A,#N/A,FALSE,"11";#N/A,#N/A,FALSE,"12";#N/A,#N/A,FALSE,"13";#N/A,#N/A,FALSE,"14";#N/A,#N/A,FALSE,"15";#N/A,#N/A,FALSE,"A1";#N/A,#N/A,FALSE,"A2";#N/A,#N/A,FALSE,"A3"}</definedName>
    <definedName name="fr" localSheetId="1" hidden="1">{#N/A,#N/A,FALSE,"1";#N/A,#N/A,FALSE,"2";#N/A,#N/A,FALSE,"3";#N/A,#N/A,FALSE,"4";#N/A,#N/A,FALSE,"5";#N/A,#N/A,FALSE,"6";#N/A,#N/A,FALSE,"7";#N/A,#N/A,FALSE,"8";#N/A,#N/A,FALSE,"9";#N/A,#N/A,FALSE,"10";#N/A,#N/A,FALSE,"11";#N/A,#N/A,FALSE,"12";#N/A,#N/A,FALSE,"13";#N/A,#N/A,FALSE,"14";#N/A,#N/A,FALSE,"15";#N/A,#N/A,FALSE,"A1";#N/A,#N/A,FALSE,"A2";#N/A,#N/A,FALSE,"A3"}</definedName>
    <definedName name="fr" hidden="1">{#N/A,#N/A,FALSE,"1";#N/A,#N/A,FALSE,"2";#N/A,#N/A,FALSE,"3";#N/A,#N/A,FALSE,"4";#N/A,#N/A,FALSE,"5";#N/A,#N/A,FALSE,"6";#N/A,#N/A,FALSE,"7";#N/A,#N/A,FALSE,"8";#N/A,#N/A,FALSE,"9";#N/A,#N/A,FALSE,"10";#N/A,#N/A,FALSE,"11";#N/A,#N/A,FALSE,"12";#N/A,#N/A,FALSE,"13";#N/A,#N/A,FALSE,"14";#N/A,#N/A,FALSE,"15";#N/A,#N/A,FALSE,"A1";#N/A,#N/A,FALSE,"A2";#N/A,#N/A,FALSE,"A3"}</definedName>
    <definedName name="Gas_Availability" localSheetId="8">OFFSET(#REF!,8,MATCH(#REF!,#REF!,0),1,-1*#REF!)</definedName>
    <definedName name="Gas_Availability">OFFSET(#REF!,8,MATCH(#REF!,#REF!,0),1,-1*#REF!)</definedName>
    <definedName name="GAs_Prod_2000">OFFSET('[10]Chart comparison'!$BA$3,0,0,COUNT('[10]Chart comparison'!$BA$1:$BA$65536))</definedName>
    <definedName name="Gas_Prod_2001">OFFSET('[10]Chart comparison'!$BB$3,0,0,COUNT('[10]Chart comparison'!$BB$1:$BB$65536))</definedName>
    <definedName name="Gas_Prod_Date">OFFSET('[10]Chart comparison'!$AZ$3,0,0,COUNT('[10]Chart comparison'!$AZ$1:$AZ$65536))</definedName>
    <definedName name="Gas_Tax_Paid">[17]PSC1993_disputed!$I$378:$BP$378</definedName>
    <definedName name="gasfaccosttable">[12]Inputs!$D$183:$AD$185</definedName>
    <definedName name="Generale" localSheetId="15" hidden="1">{#N/A,#N/A,FALSE,"1";#N/A,#N/A,FALSE,"2";#N/A,#N/A,FALSE,"3";#N/A,#N/A,FALSE,"4";#N/A,#N/A,FALSE,"5";#N/A,#N/A,FALSE,"6";#N/A,#N/A,FALSE,"7";#N/A,#N/A,FALSE,"8";#N/A,#N/A,FALSE,"9";#N/A,#N/A,FALSE,"10";#N/A,#N/A,FALSE,"11";#N/A,#N/A,FALSE,"12";#N/A,#N/A,FALSE,"13";#N/A,#N/A,FALSE,"14";#N/A,#N/A,FALSE,"15";#N/A,#N/A,FALSE,"A1";#N/A,#N/A,FALSE,"A2";#N/A,#N/A,FALSE,"A3"}</definedName>
    <definedName name="Generale" localSheetId="1" hidden="1">{#N/A,#N/A,FALSE,"1";#N/A,#N/A,FALSE,"2";#N/A,#N/A,FALSE,"3";#N/A,#N/A,FALSE,"4";#N/A,#N/A,FALSE,"5";#N/A,#N/A,FALSE,"6";#N/A,#N/A,FALSE,"7";#N/A,#N/A,FALSE,"8";#N/A,#N/A,FALSE,"9";#N/A,#N/A,FALSE,"10";#N/A,#N/A,FALSE,"11";#N/A,#N/A,FALSE,"12";#N/A,#N/A,FALSE,"13";#N/A,#N/A,FALSE,"14";#N/A,#N/A,FALSE,"15";#N/A,#N/A,FALSE,"A1";#N/A,#N/A,FALSE,"A2";#N/A,#N/A,FALSE,"A3"}</definedName>
    <definedName name="Generale" hidden="1">{#N/A,#N/A,FALSE,"1";#N/A,#N/A,FALSE,"2";#N/A,#N/A,FALSE,"3";#N/A,#N/A,FALSE,"4";#N/A,#N/A,FALSE,"5";#N/A,#N/A,FALSE,"6";#N/A,#N/A,FALSE,"7";#N/A,#N/A,FALSE,"8";#N/A,#N/A,FALSE,"9";#N/A,#N/A,FALSE,"10";#N/A,#N/A,FALSE,"11";#N/A,#N/A,FALSE,"12";#N/A,#N/A,FALSE,"13";#N/A,#N/A,FALSE,"14";#N/A,#N/A,FALSE,"15";#N/A,#N/A,FALSE,"A1";#N/A,#N/A,FALSE,"A2";#N/A,#N/A,FALSE,"A3"}</definedName>
    <definedName name="GGG" localSheetId="8">OFFSET(#REF!,16,MATCH(#REF!,#REF!,0),1,-1*#REF!)</definedName>
    <definedName name="GGG">OFFSET(#REF!,16,MATCH(#REF!,#REF!,0),1,-1*#REF!)</definedName>
    <definedName name="gggg" localSheetId="8">#REF!</definedName>
    <definedName name="gggg">#REF!</definedName>
    <definedName name="ghgkj" localSheetId="8">'[1]Jan2012-Jul2013'!#REF!</definedName>
    <definedName name="ghgkj">'[1]Jan2012-Jul2013'!#REF!</definedName>
    <definedName name="Govt_entitlement_Royalty_Tax_PB">[17]PSC1993_disputed!$I$467:$BP$467</definedName>
    <definedName name="Govt_Profitoil_lifting">[17]PSC1993_disputed!$O$592</definedName>
    <definedName name="Govt_Tax_royalty_lifting">[17]PSC1993_disputed!$O$591</definedName>
    <definedName name="HELP">"Rettangolo 1"</definedName>
    <definedName name="hhh" localSheetId="8">#REF!</definedName>
    <definedName name="hhh">#REF!</definedName>
    <definedName name="Hist_Capex_Gas_2">[17]Global!$I$143:$BP$143</definedName>
    <definedName name="Hist_Capex_Oil_2">[17]Global!$I$142:$BP$142</definedName>
    <definedName name="Hist_opex_Gas_2">[17]Global!$I$145:$BP$145</definedName>
    <definedName name="Hist_Opex_Oil_2">[17]Global!$I$144:$BP$144</definedName>
    <definedName name="hljj" localSheetId="8">'[1]Jan2012-Jul2013'!#REF!</definedName>
    <definedName name="hljj">'[1]Jan2012-Jul2013'!#REF!</definedName>
    <definedName name="HTML_CodePage" hidden="1">1252</definedName>
    <definedName name="HTML_Control" localSheetId="15" hidden="1">{"'ALqdUESP'!$B$11"}</definedName>
    <definedName name="HTML_Control" localSheetId="1" hidden="1">{"'ALqdUESP'!$B$11"}</definedName>
    <definedName name="HTML_Control" hidden="1">{"'ALqdUESP'!$B$11"}</definedName>
    <definedName name="HTML_Description" hidden="1">""</definedName>
    <definedName name="HTML_Email" hidden="1">""</definedName>
    <definedName name="HTML_Header" hidden="1">"ALqdUESP"</definedName>
    <definedName name="HTML_LastUpdate" hidden="1">"13/11/98"</definedName>
    <definedName name="HTML_LineAfter" hidden="1">FALSE</definedName>
    <definedName name="HTML_LineBefore" hidden="1">FALSE</definedName>
    <definedName name="HTML_Name" hidden="1">"ag71285"</definedName>
    <definedName name="HTML_OBDlg2" hidden="1">TRUE</definedName>
    <definedName name="HTML_OBDlg4" hidden="1">TRUE</definedName>
    <definedName name="HTML_OS" hidden="1">0</definedName>
    <definedName name="HTML_PathFile" hidden="1">"D:\DATI\BUDGET\MioHTML.htm"</definedName>
    <definedName name="HTML_Title" hidden="1">"ALGERIA"</definedName>
    <definedName name="ItcOrIta">'[13]Model Input'!$D$25</definedName>
    <definedName name="iuuhy" localSheetId="8">'[1]Jan2012-Jul2013'!#REF!</definedName>
    <definedName name="iuuhy">'[1]Jan2012-Jul2013'!#REF!</definedName>
    <definedName name="jjjj" localSheetId="8">'[1]Jan2012-Jul2013'!#REF!</definedName>
    <definedName name="jjjj">'[1]Jan2012-Jul2013'!#REF!</definedName>
    <definedName name="jk" localSheetId="8">'[1]Jan2012-Jul2013'!#REF!</definedName>
    <definedName name="jk">'[1]Jan2012-Jul2013'!#REF!</definedName>
    <definedName name="khjj" localSheetId="8">'[1]Jan2012-Jul2013'!#REF!</definedName>
    <definedName name="khjj">'[1]Jan2012-Jul2013'!#REF!</definedName>
    <definedName name="kj" localSheetId="15" hidden="1">{#N/A,#N/A,FALSE,"1";#N/A,#N/A,FALSE,"2";#N/A,#N/A,FALSE,"3";#N/A,#N/A,FALSE,"4";#N/A,#N/A,FALSE,"5";#N/A,#N/A,FALSE,"6";#N/A,#N/A,FALSE,"7";#N/A,#N/A,FALSE,"8";#N/A,#N/A,FALSE,"9";#N/A,#N/A,FALSE,"10";#N/A,#N/A,FALSE,"11";#N/A,#N/A,FALSE,"12";#N/A,#N/A,FALSE,"13";#N/A,#N/A,FALSE,"14";#N/A,#N/A,FALSE,"15";#N/A,#N/A,FALSE,"A1";#N/A,#N/A,FALSE,"A2";#N/A,#N/A,FALSE,"A3"}</definedName>
    <definedName name="kj" localSheetId="1" hidden="1">{#N/A,#N/A,FALSE,"1";#N/A,#N/A,FALSE,"2";#N/A,#N/A,FALSE,"3";#N/A,#N/A,FALSE,"4";#N/A,#N/A,FALSE,"5";#N/A,#N/A,FALSE,"6";#N/A,#N/A,FALSE,"7";#N/A,#N/A,FALSE,"8";#N/A,#N/A,FALSE,"9";#N/A,#N/A,FALSE,"10";#N/A,#N/A,FALSE,"11";#N/A,#N/A,FALSE,"12";#N/A,#N/A,FALSE,"13";#N/A,#N/A,FALSE,"14";#N/A,#N/A,FALSE,"15";#N/A,#N/A,FALSE,"A1";#N/A,#N/A,FALSE,"A2";#N/A,#N/A,FALSE,"A3"}</definedName>
    <definedName name="kj" hidden="1">{#N/A,#N/A,FALSE,"1";#N/A,#N/A,FALSE,"2";#N/A,#N/A,FALSE,"3";#N/A,#N/A,FALSE,"4";#N/A,#N/A,FALSE,"5";#N/A,#N/A,FALSE,"6";#N/A,#N/A,FALSE,"7";#N/A,#N/A,FALSE,"8";#N/A,#N/A,FALSE,"9";#N/A,#N/A,FALSE,"10";#N/A,#N/A,FALSE,"11";#N/A,#N/A,FALSE,"12";#N/A,#N/A,FALSE,"13";#N/A,#N/A,FALSE,"14";#N/A,#N/A,FALSE,"15";#N/A,#N/A,FALSE,"A1";#N/A,#N/A,FALSE,"A2";#N/A,#N/A,FALSE,"A3"}</definedName>
    <definedName name="kjlk" localSheetId="8">'[1]Jan2012-Jul2013'!#REF!</definedName>
    <definedName name="kjlk">'[1]Jan2012-Jul2013'!#REF!</definedName>
    <definedName name="kk" localSheetId="15" hidden="1">{#N/A,#N/A,FALSE,"1";#N/A,#N/A,FALSE,"2";#N/A,#N/A,FALSE,"3";#N/A,#N/A,FALSE,"4";#N/A,#N/A,FALSE,"5";#N/A,#N/A,FALSE,"6";#N/A,#N/A,FALSE,"7";#N/A,#N/A,FALSE,"8";#N/A,#N/A,FALSE,"9";#N/A,#N/A,FALSE,"10";#N/A,#N/A,FALSE,"11";#N/A,#N/A,FALSE,"12";#N/A,#N/A,FALSE,"13";#N/A,#N/A,FALSE,"14";#N/A,#N/A,FALSE,"15";#N/A,#N/A,FALSE,"A1";#N/A,#N/A,FALSE,"A2";#N/A,#N/A,FALSE,"A3"}</definedName>
    <definedName name="kk" localSheetId="1" hidden="1">{#N/A,#N/A,FALSE,"1";#N/A,#N/A,FALSE,"2";#N/A,#N/A,FALSE,"3";#N/A,#N/A,FALSE,"4";#N/A,#N/A,FALSE,"5";#N/A,#N/A,FALSE,"6";#N/A,#N/A,FALSE,"7";#N/A,#N/A,FALSE,"8";#N/A,#N/A,FALSE,"9";#N/A,#N/A,FALSE,"10";#N/A,#N/A,FALSE,"11";#N/A,#N/A,FALSE,"12";#N/A,#N/A,FALSE,"13";#N/A,#N/A,FALSE,"14";#N/A,#N/A,FALSE,"15";#N/A,#N/A,FALSE,"A1";#N/A,#N/A,FALSE,"A2";#N/A,#N/A,FALSE,"A3"}</definedName>
    <definedName name="kk" hidden="1">{#N/A,#N/A,FALSE,"1";#N/A,#N/A,FALSE,"2";#N/A,#N/A,FALSE,"3";#N/A,#N/A,FALSE,"4";#N/A,#N/A,FALSE,"5";#N/A,#N/A,FALSE,"6";#N/A,#N/A,FALSE,"7";#N/A,#N/A,FALSE,"8";#N/A,#N/A,FALSE,"9";#N/A,#N/A,FALSE,"10";#N/A,#N/A,FALSE,"11";#N/A,#N/A,FALSE,"12";#N/A,#N/A,FALSE,"13";#N/A,#N/A,FALSE,"14";#N/A,#N/A,FALSE,"15";#N/A,#N/A,FALSE,"A1";#N/A,#N/A,FALSE,"A2";#N/A,#N/A,FALSE,"A3"}</definedName>
    <definedName name="L">#REF!</definedName>
    <definedName name="lhlkj" localSheetId="8">'[1]Jan2012-Jul2013'!#REF!</definedName>
    <definedName name="lhlkj">'[1]Jan2012-Jul2013'!#REF!</definedName>
    <definedName name="max_arrears">'[6]Arrears Repayment Amount'!$C$9</definedName>
    <definedName name="Million">'[18]Formulae, Definit &amp; Assumptions'!$B$25</definedName>
    <definedName name="Month">[19]Tables!$L$1:$L$3</definedName>
    <definedName name="Months">'[20]FAAC Distribution. 20.06.18'!$P$62:$P$73</definedName>
    <definedName name="n" localSheetId="15" hidden="1">{#N/A,#N/A,FALSE,"1";#N/A,#N/A,FALSE,"2";#N/A,#N/A,FALSE,"3";#N/A,#N/A,FALSE,"4";#N/A,#N/A,FALSE,"5";#N/A,#N/A,FALSE,"6";#N/A,#N/A,FALSE,"7";#N/A,#N/A,FALSE,"8";#N/A,#N/A,FALSE,"9";#N/A,#N/A,FALSE,"10";#N/A,#N/A,FALSE,"11";#N/A,#N/A,FALSE,"12";#N/A,#N/A,FALSE,"13";#N/A,#N/A,FALSE,"14";#N/A,#N/A,FALSE,"15";#N/A,#N/A,FALSE,"A1";#N/A,#N/A,FALSE,"A2";#N/A,#N/A,FALSE,"A3"}</definedName>
    <definedName name="n" localSheetId="1" hidden="1">{#N/A,#N/A,FALSE,"1";#N/A,#N/A,FALSE,"2";#N/A,#N/A,FALSE,"3";#N/A,#N/A,FALSE,"4";#N/A,#N/A,FALSE,"5";#N/A,#N/A,FALSE,"6";#N/A,#N/A,FALSE,"7";#N/A,#N/A,FALSE,"8";#N/A,#N/A,FALSE,"9";#N/A,#N/A,FALSE,"10";#N/A,#N/A,FALSE,"11";#N/A,#N/A,FALSE,"12";#N/A,#N/A,FALSE,"13";#N/A,#N/A,FALSE,"14";#N/A,#N/A,FALSE,"15";#N/A,#N/A,FALSE,"A1";#N/A,#N/A,FALSE,"A2";#N/A,#N/A,FALSE,"A3"}</definedName>
    <definedName name="n" hidden="1">{#N/A,#N/A,FALSE,"1";#N/A,#N/A,FALSE,"2";#N/A,#N/A,FALSE,"3";#N/A,#N/A,FALSE,"4";#N/A,#N/A,FALSE,"5";#N/A,#N/A,FALSE,"6";#N/A,#N/A,FALSE,"7";#N/A,#N/A,FALSE,"8";#N/A,#N/A,FALSE,"9";#N/A,#N/A,FALSE,"10";#N/A,#N/A,FALSE,"11";#N/A,#N/A,FALSE,"12";#N/A,#N/A,FALSE,"13";#N/A,#N/A,FALSE,"14";#N/A,#N/A,FALSE,"15";#N/A,#N/A,FALSE,"A1";#N/A,#N/A,FALSE,"A2";#N/A,#N/A,FALSE,"A3"}</definedName>
    <definedName name="naoc" localSheetId="15" hidden="1">{#N/A,#N/A,FALSE,"1";#N/A,#N/A,FALSE,"2";#N/A,#N/A,FALSE,"3";#N/A,#N/A,FALSE,"4";#N/A,#N/A,FALSE,"5";#N/A,#N/A,FALSE,"6";#N/A,#N/A,FALSE,"7";#N/A,#N/A,FALSE,"8";#N/A,#N/A,FALSE,"9";#N/A,#N/A,FALSE,"10";#N/A,#N/A,FALSE,"11";#N/A,#N/A,FALSE,"12";#N/A,#N/A,FALSE,"13";#N/A,#N/A,FALSE,"14";#N/A,#N/A,FALSE,"15";#N/A,#N/A,FALSE,"A1";#N/A,#N/A,FALSE,"A2";#N/A,#N/A,FALSE,"A3"}</definedName>
    <definedName name="naoc" localSheetId="1" hidden="1">{#N/A,#N/A,FALSE,"1";#N/A,#N/A,FALSE,"2";#N/A,#N/A,FALSE,"3";#N/A,#N/A,FALSE,"4";#N/A,#N/A,FALSE,"5";#N/A,#N/A,FALSE,"6";#N/A,#N/A,FALSE,"7";#N/A,#N/A,FALSE,"8";#N/A,#N/A,FALSE,"9";#N/A,#N/A,FALSE,"10";#N/A,#N/A,FALSE,"11";#N/A,#N/A,FALSE,"12";#N/A,#N/A,FALSE,"13";#N/A,#N/A,FALSE,"14";#N/A,#N/A,FALSE,"15";#N/A,#N/A,FALSE,"A1";#N/A,#N/A,FALSE,"A2";#N/A,#N/A,FALSE,"A3"}</definedName>
    <definedName name="naoc" hidden="1">{#N/A,#N/A,FALSE,"1";#N/A,#N/A,FALSE,"2";#N/A,#N/A,FALSE,"3";#N/A,#N/A,FALSE,"4";#N/A,#N/A,FALSE,"5";#N/A,#N/A,FALSE,"6";#N/A,#N/A,FALSE,"7";#N/A,#N/A,FALSE,"8";#N/A,#N/A,FALSE,"9";#N/A,#N/A,FALSE,"10";#N/A,#N/A,FALSE,"11";#N/A,#N/A,FALSE,"12";#N/A,#N/A,FALSE,"13";#N/A,#N/A,FALSE,"14";#N/A,#N/A,FALSE,"15";#N/A,#N/A,FALSE,"A1";#N/A,#N/A,FALSE,"A2";#N/A,#N/A,FALSE,"A3"}</definedName>
    <definedName name="NAPIMS_COST">'[6]2011 TO 2021 CONSOLIDATED'!$AC$2</definedName>
    <definedName name="NCF_2000">OFFSET('[10]Chart comparison'!$BJ$3,0,0,COUNT('[10]Chart comparison'!$BJ$1:$BJ$65536))</definedName>
    <definedName name="ncf_2001">OFFSET('[10]Chart comparison'!$BK$3,0,0,COUNT('[10]Chart comparison'!$BK$1:$BK$65536))</definedName>
    <definedName name="ncf_Date">OFFSET('[10]Chart comparison'!$BI$3,0,0,COUNT('[10]Chart comparison'!$BI$1:$BI$65536))</definedName>
    <definedName name="nnn" localSheetId="8">#REF!</definedName>
    <definedName name="nnn">#REF!</definedName>
    <definedName name="NNPC_distribution">'[6]Table 3'!$K$44:$K$50</definedName>
    <definedName name="No_of_Customers" localSheetId="8">OFFSET(#REF!,9,MATCH(#REF!,#REF!,0),1,-1*#REF!)</definedName>
    <definedName name="No_of_Customers">OFFSET(#REF!,9,MATCH(#REF!,#REF!,0),1,-1*#REF!)</definedName>
    <definedName name="NOC_entitlement">[17]PSC1993_disputed!$I$470:$BP$470</definedName>
    <definedName name="noteDEP" localSheetId="15" hidden="1">{#N/A,#N/A,FALSE,"1";#N/A,#N/A,FALSE,"2";#N/A,#N/A,FALSE,"3";#N/A,#N/A,FALSE,"4";#N/A,#N/A,FALSE,"5";#N/A,#N/A,FALSE,"6";#N/A,#N/A,FALSE,"7";#N/A,#N/A,FALSE,"8";#N/A,#N/A,FALSE,"9";#N/A,#N/A,FALSE,"10";#N/A,#N/A,FALSE,"11";#N/A,#N/A,FALSE,"12";#N/A,#N/A,FALSE,"13";#N/A,#N/A,FALSE,"14";#N/A,#N/A,FALSE,"15";#N/A,#N/A,FALSE,"A1";#N/A,#N/A,FALSE,"A2";#N/A,#N/A,FALSE,"A3"}</definedName>
    <definedName name="noteDEP" localSheetId="1" hidden="1">{#N/A,#N/A,FALSE,"1";#N/A,#N/A,FALSE,"2";#N/A,#N/A,FALSE,"3";#N/A,#N/A,FALSE,"4";#N/A,#N/A,FALSE,"5";#N/A,#N/A,FALSE,"6";#N/A,#N/A,FALSE,"7";#N/A,#N/A,FALSE,"8";#N/A,#N/A,FALSE,"9";#N/A,#N/A,FALSE,"10";#N/A,#N/A,FALSE,"11";#N/A,#N/A,FALSE,"12";#N/A,#N/A,FALSE,"13";#N/A,#N/A,FALSE,"14";#N/A,#N/A,FALSE,"15";#N/A,#N/A,FALSE,"A1";#N/A,#N/A,FALSE,"A2";#N/A,#N/A,FALSE,"A3"}</definedName>
    <definedName name="noteDEP" hidden="1">{#N/A,#N/A,FALSE,"1";#N/A,#N/A,FALSE,"2";#N/A,#N/A,FALSE,"3";#N/A,#N/A,FALSE,"4";#N/A,#N/A,FALSE,"5";#N/A,#N/A,FALSE,"6";#N/A,#N/A,FALSE,"7";#N/A,#N/A,FALSE,"8";#N/A,#N/A,FALSE,"9";#N/A,#N/A,FALSE,"10";#N/A,#N/A,FALSE,"11";#N/A,#N/A,FALSE,"12";#N/A,#N/A,FALSE,"13";#N/A,#N/A,FALSE,"14";#N/A,#N/A,FALSE,"15";#N/A,#N/A,FALSE,"A1";#N/A,#N/A,FALSE,"A2";#N/A,#N/A,FALSE,"A3"}</definedName>
    <definedName name="NPDCFieldProd" localSheetId="8">#REF!,#REF!,#REF!</definedName>
    <definedName name="NPDCFieldProd">#REF!,#REF!,#REF!</definedName>
    <definedName name="NPV">'[11]Well Economic Model'!$B$128</definedName>
    <definedName name="o">OFFSET('[21]Data Input'!$G$28,13,MATCH('[21]Data Input'!$F$3,'[21]Data Input'!$I$7:$T$7,0),1,-1*'[21]Data Input'!$F$4)</definedName>
    <definedName name="October" localSheetId="8">'[1]Jan2012-Jul2013'!#REF!</definedName>
    <definedName name="October">'[1]Jan2012-Jul2013'!#REF!</definedName>
    <definedName name="Oil_Prod_2000">OFFSET('[10]Chart comparison'!$AX$3,0,0,COUNT('[10]Chart comparison'!$AX$1:$AX$65536))</definedName>
    <definedName name="Oil_Prod_2001">OFFSET('[10]Chart comparison'!$AY$3,0,0,COUNT('[10]Chart comparison'!$AY$1:$AY$65536))</definedName>
    <definedName name="oil_Prod_Date">OFFSET('[10]Chart comparison'!$AW$3,0,0,COUNT('[10]Chart comparison'!$AW$1:$AW$65536))</definedName>
    <definedName name="oo" localSheetId="8">#REF!</definedName>
    <definedName name="oo" localSheetId="3">#REF!</definedName>
    <definedName name="oo">#REF!</definedName>
    <definedName name="OO_2000">OFFSET('[10]Chart comparison'!$BD$3,0,0,COUNT('[10]Chart comparison'!$BD$1:$BD$65536))</definedName>
    <definedName name="OO_2001">OFFSET('[10]Chart comparison'!$BE$3,0,0,COUNT('[10]Chart comparison'!$BE$1:$BE$65536))</definedName>
    <definedName name="OO_Date">OFFSET('[10]Chart comparison'!$BC$3,0,0,COUNT('[10]Chart comparison'!$BC$1:$BC$65536))</definedName>
    <definedName name="oooo" localSheetId="8">'[1]Jan2012-Jul2013'!#REF!</definedName>
    <definedName name="oooo">'[1]Jan2012-Jul2013'!#REF!</definedName>
    <definedName name="ooooo" localSheetId="8">'[1]Jan2012-Jul2013'!#REF!</definedName>
    <definedName name="ooooo">'[1]Jan2012-Jul2013'!#REF!</definedName>
    <definedName name="ooooooo" localSheetId="8">'[1]Jan2012-Jul2013'!#REF!</definedName>
    <definedName name="ooooooo">'[1]Jan2012-Jul2013'!#REF!</definedName>
    <definedName name="oooooooo" localSheetId="8">'[1]Jan2012-Jul2013'!#REF!</definedName>
    <definedName name="oooooooo">'[1]Jan2012-Jul2013'!#REF!</definedName>
    <definedName name="Operating_Cost" localSheetId="8">OFFSET(#REF!,6,MATCH(#REF!,#REF!,0),1,-1*#REF!)</definedName>
    <definedName name="Operating_Cost">OFFSET(#REF!,6,MATCH(#REF!,#REF!,0),1,-1*#REF!)</definedName>
    <definedName name="Operating_Income" localSheetId="8">OFFSET(#REF!,8,MATCH(#REF!,#REF!,0),1,-1*#REF!)</definedName>
    <definedName name="Operating_Income">OFFSET(#REF!,8,MATCH(#REF!,#REF!,0),1,-1*#REF!)</definedName>
    <definedName name="opextable">[12]Inputs!$D$125:$AD$127</definedName>
    <definedName name="ORIGINAL">#REF!</definedName>
    <definedName name="Outstanding_Receiveable_Commercial" localSheetId="8">OFFSET(#REF!,13,MATCH(#REF!,#REF!,0),1,-1*#REF!)</definedName>
    <definedName name="Outstanding_Receiveable_Commercial">OFFSET(#REF!,13,MATCH(#REF!,#REF!,0),1,-1*#REF!)</definedName>
    <definedName name="Outstanding_Receiveable_PHCN" localSheetId="8">OFFSET(#REF!,12,MATCH(#REF!,#REF!,0),1,-1*#REF!)</definedName>
    <definedName name="Outstanding_Receiveable_PHCN">OFFSET(#REF!,12,MATCH(#REF!,#REF!,0),1,-1*#REF!)</definedName>
    <definedName name="P" localSheetId="15" hidden="1">{#N/A,#N/A,FALSE,"1";#N/A,#N/A,FALSE,"2";#N/A,#N/A,FALSE,"3";#N/A,#N/A,FALSE,"4";#N/A,#N/A,FALSE,"5";#N/A,#N/A,FALSE,"6";#N/A,#N/A,FALSE,"7";#N/A,#N/A,FALSE,"8";#N/A,#N/A,FALSE,"9";#N/A,#N/A,FALSE,"10";#N/A,#N/A,FALSE,"11";#N/A,#N/A,FALSE,"12";#N/A,#N/A,FALSE,"13";#N/A,#N/A,FALSE,"14";#N/A,#N/A,FALSE,"15";#N/A,#N/A,FALSE,"A1";#N/A,#N/A,FALSE,"A2";#N/A,#N/A,FALSE,"A3"}</definedName>
    <definedName name="P" localSheetId="1" hidden="1">{#N/A,#N/A,FALSE,"1";#N/A,#N/A,FALSE,"2";#N/A,#N/A,FALSE,"3";#N/A,#N/A,FALSE,"4";#N/A,#N/A,FALSE,"5";#N/A,#N/A,FALSE,"6";#N/A,#N/A,FALSE,"7";#N/A,#N/A,FALSE,"8";#N/A,#N/A,FALSE,"9";#N/A,#N/A,FALSE,"10";#N/A,#N/A,FALSE,"11";#N/A,#N/A,FALSE,"12";#N/A,#N/A,FALSE,"13";#N/A,#N/A,FALSE,"14";#N/A,#N/A,FALSE,"15";#N/A,#N/A,FALSE,"A1";#N/A,#N/A,FALSE,"A2";#N/A,#N/A,FALSE,"A3"}</definedName>
    <definedName name="P" hidden="1">{#N/A,#N/A,FALSE,"1";#N/A,#N/A,FALSE,"2";#N/A,#N/A,FALSE,"3";#N/A,#N/A,FALSE,"4";#N/A,#N/A,FALSE,"5";#N/A,#N/A,FALSE,"6";#N/A,#N/A,FALSE,"7";#N/A,#N/A,FALSE,"8";#N/A,#N/A,FALSE,"9";#N/A,#N/A,FALSE,"10";#N/A,#N/A,FALSE,"11";#N/A,#N/A,FALSE,"12";#N/A,#N/A,FALSE,"13";#N/A,#N/A,FALSE,"14";#N/A,#N/A,FALSE,"15";#N/A,#N/A,FALSE,"A1";#N/A,#N/A,FALSE,"A2";#N/A,#N/A,FALSE,"A3"}</definedName>
    <definedName name="pa" localSheetId="4">#REF!</definedName>
    <definedName name="pa" localSheetId="8">#REF!</definedName>
    <definedName name="pa" localSheetId="3">#REF!</definedName>
    <definedName name="pa">#REF!</definedName>
    <definedName name="Pal_Workbook_GUID" hidden="1">"LY75M1D4MK5ZKHXBWHEIDDBU"</definedName>
    <definedName name="PAYOUT">'[11]Well Economic Model'!$B$137</definedName>
    <definedName name="PCAAS00" localSheetId="8">[7]PRODUCTS!#REF!</definedName>
    <definedName name="PCAAS00">[7]PRODUCTS!#REF!</definedName>
    <definedName name="PFAMH00" localSheetId="8">[7]PRODUCTS!#REF!</definedName>
    <definedName name="PFAMH00">[7]PRODUCTS!#REF!</definedName>
    <definedName name="PGABM00" localSheetId="8">[7]PRODUCTS!#REF!</definedName>
    <definedName name="PGABM00">[7]PRODUCTS!#REF!</definedName>
    <definedName name="pio" localSheetId="8">OFFSET('[18]Summary Data Sheet'!$E$13,10,MATCH('[18]Summary Data Sheet'!$D$3,'[18]Summary Data Sheet'!$F$11:$K$11,0),1,-1*'[18]Summary Data Sheet'!#REF!)</definedName>
    <definedName name="pio">OFFSET('[18]Summary Data Sheet'!$E$13,10,MATCH('[18]Summary Data Sheet'!$D$3,'[18]Summary Data Sheet'!$F$11:$K$11,0),1,-1*'[18]Summary Data Sheet'!#REF!)</definedName>
    <definedName name="Pipeline_Availability" localSheetId="8">OFFSET(#REF!,10,MATCH(#REF!,#REF!,0),1,-1*#REF!)</definedName>
    <definedName name="Pipeline_Availability">OFFSET(#REF!,10,MATCH(#REF!,#REF!,0),1,-1*#REF!)</definedName>
    <definedName name="pippo" localSheetId="8">[22]!stampa</definedName>
    <definedName name="pippo">[22]!stampa</definedName>
    <definedName name="pluto" localSheetId="8">[22]!STAMPA_OFC_ESTERO</definedName>
    <definedName name="pluto">[22]!STAMPA_OFC_ESTERO</definedName>
    <definedName name="Pms.Apr2010" localSheetId="4">'[1]Jan2012-Jul2013'!#REF!</definedName>
    <definedName name="Pms.Apr2010" localSheetId="8">'[1]Jan2012-Jul2013'!#REF!</definedName>
    <definedName name="Pms.Apr2010">'[1]Jan2012-Jul2013'!#REF!</definedName>
    <definedName name="Pms.Aug2010" localSheetId="8">'[1]Jan2012-Jul2013'!#REF!</definedName>
    <definedName name="Pms.Aug2010">'[1]Jan2012-Jul2013'!#REF!</definedName>
    <definedName name="Pms.Dec2010" localSheetId="8">'[1]Jan2012-Jul2013'!#REF!</definedName>
    <definedName name="Pms.Dec2010">'[1]Jan2012-Jul2013'!#REF!</definedName>
    <definedName name="Pms.Feb2010" localSheetId="8">'[1]Jan2012-Jul2013'!#REF!</definedName>
    <definedName name="Pms.Feb2010">'[1]Jan2012-Jul2013'!#REF!</definedName>
    <definedName name="Pms.Jan2010" localSheetId="8">'[1]Jan2012-Jul2013'!#REF!</definedName>
    <definedName name="Pms.Jan2010">'[1]Jan2012-Jul2013'!#REF!</definedName>
    <definedName name="Pms.Jul2010" localSheetId="8">'[1]Jan2012-Jul2013'!#REF!</definedName>
    <definedName name="Pms.Jul2010">'[1]Jan2012-Jul2013'!#REF!</definedName>
    <definedName name="Pms.Jun2010" localSheetId="8">'[1]Jan2012-Jul2013'!#REF!</definedName>
    <definedName name="Pms.Jun2010">'[1]Jan2012-Jul2013'!#REF!</definedName>
    <definedName name="Pms.Mar2010" localSheetId="8">'[1]Jan2012-Jul2013'!#REF!</definedName>
    <definedName name="Pms.Mar2010">'[1]Jan2012-Jul2013'!#REF!</definedName>
    <definedName name="Pms.May2010" localSheetId="8">'[1]Jan2012-Jul2013'!#REF!</definedName>
    <definedName name="Pms.May2010">'[1]Jan2012-Jul2013'!#REF!</definedName>
    <definedName name="Pms.Nov2010" localSheetId="8">'[1]Jan2012-Jul2013'!#REF!</definedName>
    <definedName name="Pms.Nov2010">'[1]Jan2012-Jul2013'!#REF!</definedName>
    <definedName name="Pms.Oct2010" localSheetId="8">'[1]Jan2012-Jul2013'!#REF!</definedName>
    <definedName name="Pms.Oct2010">'[1]Jan2012-Jul2013'!#REF!</definedName>
    <definedName name="Pms.Sep2010" localSheetId="8">'[1]Jan2012-Jul2013'!#REF!</definedName>
    <definedName name="Pms.Sep2010">'[1]Jan2012-Jul2013'!#REF!</definedName>
    <definedName name="ppp" localSheetId="8">'[1]Jan2012-Jul2013'!#REF!</definedName>
    <definedName name="ppp">'[1]Jan2012-Jul2013'!#REF!</definedName>
    <definedName name="PPPRA_DATE" localSheetId="8">'[7]PPPRA Daily'!#REF!</definedName>
    <definedName name="PPPRA_DATE">'[7]PPPRA Daily'!#REF!</definedName>
    <definedName name="PRACTICE" localSheetId="15" hidden="1">{#N/A,#N/A,FALSE,"CoverPage";#N/A,#N/A,FALSE,"Objective";#N/A,#N/A,FALSE,"TeamNorm";#N/A,#N/A,FALSE,"PAE";#N/A,#N/A,FALSE,"PBE";#N/A,#N/A,FALSE,"PSE";#N/A,#N/A,FALSE,"PME";#N/A,#N/A,FALSE,"HSE"}</definedName>
    <definedName name="PRACTICE" localSheetId="1" hidden="1">{#N/A,#N/A,FALSE,"CoverPage";#N/A,#N/A,FALSE,"Objective";#N/A,#N/A,FALSE,"TeamNorm";#N/A,#N/A,FALSE,"PAE";#N/A,#N/A,FALSE,"PBE";#N/A,#N/A,FALSE,"PSE";#N/A,#N/A,FALSE,"PME";#N/A,#N/A,FALSE,"HSE"}</definedName>
    <definedName name="PRACTICE" hidden="1">{#N/A,#N/A,FALSE,"CoverPage";#N/A,#N/A,FALSE,"Objective";#N/A,#N/A,FALSE,"TeamNorm";#N/A,#N/A,FALSE,"PAE";#N/A,#N/A,FALSE,"PBE";#N/A,#N/A,FALSE,"PSE";#N/A,#N/A,FALSE,"PME";#N/A,#N/A,FALSE,"HSE"}</definedName>
    <definedName name="Pre_FID_Selected">[17]Global!$I$34:$BP$34</definedName>
    <definedName name="_xlnm.Print_Area" localSheetId="2">'(Rev Contribution) Appendix  A'!$B$2:$G$42</definedName>
    <definedName name="_xlnm.Print_Area" localSheetId="4">'Appdx B-Crude Oil Sales Profile'!$B$2:$H$37</definedName>
    <definedName name="_xlnm.Print_Area" localSheetId="5">'Appx C-Gas Sales Profile'!$B$2:$H$33</definedName>
    <definedName name="_xlnm.Print_Area" localSheetId="6">'Appx D-Export Receipts'!$B$3:$F$24</definedName>
    <definedName name="_xlnm.Print_Area" localSheetId="7">'Appx E-Domestic Receipts'!$B$2:$K$21</definedName>
    <definedName name="_xlnm.Print_Area" localSheetId="8">'Appx-F Joint Cost Recovery '!#REF!</definedName>
    <definedName name="_xlnm.Print_Area" localSheetId="10">'Appx-H Losses'!$B$2:$I$44</definedName>
    <definedName name="_xlnm.Print_Area" localSheetId="11">'Appx-I Under-Recovery '!$B$2:$I$27</definedName>
    <definedName name="_xlnm.Print_Area" localSheetId="12">'Appx-J Under-Rec (Details) '!$B$2:$P$38</definedName>
    <definedName name="_xlnm.Print_Area" localSheetId="13">'Appx-K MCA'!$B$4:$T$22</definedName>
    <definedName name="_xlnm.Print_Area" localSheetId="14">'Appx-L RA LIFTING '!$B$3:$N$20</definedName>
    <definedName name="_xlnm.Print_Area" localSheetId="16">'Appx-M FIRS ACCOUNT '!$B$3:$P$41</definedName>
    <definedName name="_xlnm.Print_Area" localSheetId="17">'Appx-N DPR ACCOUNT '!$B$2:$N$54</definedName>
    <definedName name="_xlnm.Print_Area" localSheetId="18">'Appx-O JV &amp; PSC Rev Contr  '!$A$2:$P$71</definedName>
    <definedName name="_xlnm.Print_Area" localSheetId="1">'Exec Summary'!$B$2:$K$49</definedName>
    <definedName name="_xlnm.Print_Area" localSheetId="0">'Executive Summary (Page1)'!$B$2:$K$49</definedName>
    <definedName name="_xlnm.Print_Area" localSheetId="3">'Lifting Summary '!$B$2:$I$24</definedName>
    <definedName name="_xlnm.Print_Area">#REF!</definedName>
    <definedName name="Prior_Per">[14]Tables!$C$3:$H$14</definedName>
    <definedName name="prodlag">[12]Inputs!$B$21</definedName>
    <definedName name="Prodtable">[12]Inputs!$D$118:$AD$120</definedName>
    <definedName name="Production" localSheetId="15" hidden="1">{#N/A,#N/A,FALSE,"1";#N/A,#N/A,FALSE,"2";#N/A,#N/A,FALSE,"3";#N/A,#N/A,FALSE,"4";#N/A,#N/A,FALSE,"5";#N/A,#N/A,FALSE,"6";#N/A,#N/A,FALSE,"7";#N/A,#N/A,FALSE,"8";#N/A,#N/A,FALSE,"9";#N/A,#N/A,FALSE,"10";#N/A,#N/A,FALSE,"11";#N/A,#N/A,FALSE,"12";#N/A,#N/A,FALSE,"13";#N/A,#N/A,FALSE,"14";#N/A,#N/A,FALSE,"15";#N/A,#N/A,FALSE,"A1";#N/A,#N/A,FALSE,"A2";#N/A,#N/A,FALSE,"A3"}</definedName>
    <definedName name="Production" localSheetId="1" hidden="1">{#N/A,#N/A,FALSE,"1";#N/A,#N/A,FALSE,"2";#N/A,#N/A,FALSE,"3";#N/A,#N/A,FALSE,"4";#N/A,#N/A,FALSE,"5";#N/A,#N/A,FALSE,"6";#N/A,#N/A,FALSE,"7";#N/A,#N/A,FALSE,"8";#N/A,#N/A,FALSE,"9";#N/A,#N/A,FALSE,"10";#N/A,#N/A,FALSE,"11";#N/A,#N/A,FALSE,"12";#N/A,#N/A,FALSE,"13";#N/A,#N/A,FALSE,"14";#N/A,#N/A,FALSE,"15";#N/A,#N/A,FALSE,"A1";#N/A,#N/A,FALSE,"A2";#N/A,#N/A,FALSE,"A3"}</definedName>
    <definedName name="Production" hidden="1">{#N/A,#N/A,FALSE,"1";#N/A,#N/A,FALSE,"2";#N/A,#N/A,FALSE,"3";#N/A,#N/A,FALSE,"4";#N/A,#N/A,FALSE,"5";#N/A,#N/A,FALSE,"6";#N/A,#N/A,FALSE,"7";#N/A,#N/A,FALSE,"8";#N/A,#N/A,FALSE,"9";#N/A,#N/A,FALSE,"10";#N/A,#N/A,FALSE,"11";#N/A,#N/A,FALSE,"12";#N/A,#N/A,FALSE,"13";#N/A,#N/A,FALSE,"14";#N/A,#N/A,FALSE,"15";#N/A,#N/A,FALSE,"A1";#N/A,#N/A,FALSE,"A2";#N/A,#N/A,FALSE,"A3"}</definedName>
    <definedName name="projdate">[12]Inputs!$B$18</definedName>
    <definedName name="PUR">'[23]Portfolio Economic Model'!$B$49</definedName>
    <definedName name="RefCumProd1">[2]Work!$B$8</definedName>
    <definedName name="RefCumProd2">[2]Work!$B$9</definedName>
    <definedName name="RefCumProd3">[2]Work!$B$10</definedName>
    <definedName name="RefUltRec1">[2]Work!$B$20</definedName>
    <definedName name="RefUltRec2">[2]Work!$B$21</definedName>
    <definedName name="RefUltRec3">[2]Work!$B$22</definedName>
    <definedName name="REV" localSheetId="15" hidden="1">{#N/A,#N/A,FALSE,"1";#N/A,#N/A,FALSE,"2";#N/A,#N/A,FALSE,"3";#N/A,#N/A,FALSE,"4";#N/A,#N/A,FALSE,"5";#N/A,#N/A,FALSE,"6";#N/A,#N/A,FALSE,"7";#N/A,#N/A,FALSE,"8";#N/A,#N/A,FALSE,"9";#N/A,#N/A,FALSE,"10";#N/A,#N/A,FALSE,"11";#N/A,#N/A,FALSE,"12";#N/A,#N/A,FALSE,"13";#N/A,#N/A,FALSE,"14";#N/A,#N/A,FALSE,"15";#N/A,#N/A,FALSE,"A1";#N/A,#N/A,FALSE,"A2";#N/A,#N/A,FALSE,"A3"}</definedName>
    <definedName name="REV" localSheetId="1" hidden="1">{#N/A,#N/A,FALSE,"1";#N/A,#N/A,FALSE,"2";#N/A,#N/A,FALSE,"3";#N/A,#N/A,FALSE,"4";#N/A,#N/A,FALSE,"5";#N/A,#N/A,FALSE,"6";#N/A,#N/A,FALSE,"7";#N/A,#N/A,FALSE,"8";#N/A,#N/A,FALSE,"9";#N/A,#N/A,FALSE,"10";#N/A,#N/A,FALSE,"11";#N/A,#N/A,FALSE,"12";#N/A,#N/A,FALSE,"13";#N/A,#N/A,FALSE,"14";#N/A,#N/A,FALSE,"15";#N/A,#N/A,FALSE,"A1";#N/A,#N/A,FALSE,"A2";#N/A,#N/A,FALSE,"A3"}</definedName>
    <definedName name="REV" hidden="1">{#N/A,#N/A,FALSE,"1";#N/A,#N/A,FALSE,"2";#N/A,#N/A,FALSE,"3";#N/A,#N/A,FALSE,"4";#N/A,#N/A,FALSE,"5";#N/A,#N/A,FALSE,"6";#N/A,#N/A,FALSE,"7";#N/A,#N/A,FALSE,"8";#N/A,#N/A,FALSE,"9";#N/A,#N/A,FALSE,"10";#N/A,#N/A,FALSE,"11";#N/A,#N/A,FALSE,"12";#N/A,#N/A,FALSE,"13";#N/A,#N/A,FALSE,"14";#N/A,#N/A,FALSE,"15";#N/A,#N/A,FALSE,"A1";#N/A,#N/A,FALSE,"A2";#N/A,#N/A,FALSE,"A3"}</definedName>
    <definedName name="riassuntivo" localSheetId="15" hidden="1">{#N/A,#N/A,FALSE,"1";#N/A,#N/A,FALSE,"2";#N/A,#N/A,FALSE,"3";#N/A,#N/A,FALSE,"4";#N/A,#N/A,FALSE,"5";#N/A,#N/A,FALSE,"6";#N/A,#N/A,FALSE,"7";#N/A,#N/A,FALSE,"8";#N/A,#N/A,FALSE,"9";#N/A,#N/A,FALSE,"10";#N/A,#N/A,FALSE,"11";#N/A,#N/A,FALSE,"12";#N/A,#N/A,FALSE,"13";#N/A,#N/A,FALSE,"14";#N/A,#N/A,FALSE,"15";#N/A,#N/A,FALSE,"A1";#N/A,#N/A,FALSE,"A2";#N/A,#N/A,FALSE,"A3"}</definedName>
    <definedName name="riassuntivo" localSheetId="1" hidden="1">{#N/A,#N/A,FALSE,"1";#N/A,#N/A,FALSE,"2";#N/A,#N/A,FALSE,"3";#N/A,#N/A,FALSE,"4";#N/A,#N/A,FALSE,"5";#N/A,#N/A,FALSE,"6";#N/A,#N/A,FALSE,"7";#N/A,#N/A,FALSE,"8";#N/A,#N/A,FALSE,"9";#N/A,#N/A,FALSE,"10";#N/A,#N/A,FALSE,"11";#N/A,#N/A,FALSE,"12";#N/A,#N/A,FALSE,"13";#N/A,#N/A,FALSE,"14";#N/A,#N/A,FALSE,"15";#N/A,#N/A,FALSE,"A1";#N/A,#N/A,FALSE,"A2";#N/A,#N/A,FALSE,"A3"}</definedName>
    <definedName name="riassuntivo" hidden="1">{#N/A,#N/A,FALSE,"1";#N/A,#N/A,FALSE,"2";#N/A,#N/A,FALSE,"3";#N/A,#N/A,FALSE,"4";#N/A,#N/A,FALSE,"5";#N/A,#N/A,FALSE,"6";#N/A,#N/A,FALSE,"7";#N/A,#N/A,FALSE,"8";#N/A,#N/A,FALSE,"9";#N/A,#N/A,FALSE,"10";#N/A,#N/A,FALSE,"11";#N/A,#N/A,FALSE,"12";#N/A,#N/A,FALSE,"13";#N/A,#N/A,FALSE,"14";#N/A,#N/A,FALSE,"15";#N/A,#N/A,FALSE,"A1";#N/A,#N/A,FALSE,"A2";#N/A,#N/A,FALSE,"A3"}</definedName>
    <definedName name="ROR">'[11]Well Economic Model'!$B$129</definedName>
    <definedName name="sa" localSheetId="8">OFFSET('[18]Summary Data Sheet'!$E$13,17,MATCH('[18]Summary Data Sheet'!$D$3,'[18]Summary Data Sheet'!$F$11:$K$11,0),1,-1*'[18]Summary Data Sheet'!#REF!)</definedName>
    <definedName name="sa">OFFSET('[18]Summary Data Sheet'!$E$13,17,MATCH('[18]Summary Data Sheet'!$D$3,'[18]Summary Data Sheet'!$F$11:$K$11,0),1,-1*'[18]Summary Data Sheet'!#REF!)</definedName>
    <definedName name="Sales_Revenue_Commercial" localSheetId="8">OFFSET(#REF!,18,MATCH(#REF!,#REF!,0),1,-1*#REF!)</definedName>
    <definedName name="Sales_Revenue_Commercial">OFFSET(#REF!,18,MATCH(#REF!,#REF!,0),1,-1*#REF!)</definedName>
    <definedName name="Sales_Revenue_PHCN" localSheetId="8">OFFSET(#REF!,17,MATCH(#REF!,#REF!,0),1,-1*#REF!)</definedName>
    <definedName name="Sales_Revenue_PHCN">OFFSET(#REF!,17,MATCH(#REF!,#REF!,0),1,-1*#REF!)</definedName>
    <definedName name="Sales_Volume_Commercial" localSheetId="8">OFFSET(#REF!,4,MATCH(#REF!,#REF!,0),1,-1*#REF!)</definedName>
    <definedName name="Sales_Volume_Commercial">OFFSET(#REF!,4,MATCH(#REF!,#REF!,0),1,-1*#REF!)</definedName>
    <definedName name="Sales_Volume_PHCN" localSheetId="8">OFFSET(#REF!,3,MATCH(#REF!,#REF!,0),1,-1*#REF!)</definedName>
    <definedName name="Sales_Volume_PHCN">OFFSET(#REF!,3,MATCH(#REF!,#REF!,0),1,-1*#REF!)</definedName>
    <definedName name="Sample" localSheetId="15" hidden="1">{#N/A,#N/A,FALSE,"CoverPage";#N/A,#N/A,FALSE,"Objective";#N/A,#N/A,FALSE,"TeamNorm";#N/A,#N/A,FALSE,"PAE";#N/A,#N/A,FALSE,"PBE";#N/A,#N/A,FALSE,"PSE";#N/A,#N/A,FALSE,"PME";#N/A,#N/A,FALSE,"HSE"}</definedName>
    <definedName name="Sample" localSheetId="1" hidden="1">{#N/A,#N/A,FALSE,"CoverPage";#N/A,#N/A,FALSE,"Objective";#N/A,#N/A,FALSE,"TeamNorm";#N/A,#N/A,FALSE,"PAE";#N/A,#N/A,FALSE,"PBE";#N/A,#N/A,FALSE,"PSE";#N/A,#N/A,FALSE,"PME";#N/A,#N/A,FALSE,"HSE"}</definedName>
    <definedName name="Sample" hidden="1">{#N/A,#N/A,FALSE,"CoverPage";#N/A,#N/A,FALSE,"Objective";#N/A,#N/A,FALSE,"TeamNorm";#N/A,#N/A,FALSE,"PAE";#N/A,#N/A,FALSE,"PBE";#N/A,#N/A,FALSE,"PSE";#N/A,#N/A,FALSE,"PME";#N/A,#N/A,FALSE,"HSE"}</definedName>
    <definedName name="SAPBEXrevision" hidden="1">1</definedName>
    <definedName name="SAPBEXsysID" hidden="1">"AP4"</definedName>
    <definedName name="SAPBEXwbID" hidden="1">"3TIKJWNGWLAF73O3Q29I92JSN"</definedName>
    <definedName name="select_type">'[6]For Presentation'!$G$1</definedName>
    <definedName name="SF_used">[17]Global!$N$5:$N$10</definedName>
    <definedName name="solver_tmp" hidden="1">#NULL!</definedName>
    <definedName name="SOURCE" localSheetId="4">'[24]MONTHLY SUMMARY'!#REF!</definedName>
    <definedName name="SOURCE" localSheetId="8">'[24]MONTHLY SUMMARY'!#REF!</definedName>
    <definedName name="SOURCE">'[24]MONTHLY SUMMARY'!#REF!</definedName>
    <definedName name="Ssubs1215" localSheetId="8">'[1]Jan2012-Jul2013'!#REF!</definedName>
    <definedName name="Ssubs1215">'[1]Jan2012-Jul2013'!#REF!</definedName>
    <definedName name="STAMPA_OFC_ESTERO" localSheetId="8">[25]!STAMPA_OFC_ESTERO</definedName>
    <definedName name="STAMPA_OFC_ESTERO">[25]!STAMPA_OFC_ESTERO</definedName>
    <definedName name="Startyear">[12]Inputs!$B$42</definedName>
    <definedName name="States">[19]Tables!$E$1:$E$37</definedName>
    <definedName name="SUM_COMMODITY_TYPE" localSheetId="4">'[24]MONTHLY SUMMARY'!#REF!</definedName>
    <definedName name="SUM_COMMODITY_TYPE" localSheetId="8">'[24]MONTHLY SUMMARY'!#REF!</definedName>
    <definedName name="SUM_COMMODITY_TYPE">'[24]MONTHLY SUMMARY'!#REF!</definedName>
    <definedName name="SUM_MONTH" localSheetId="4">'[24]MONTHLY SUMMARY'!#REF!</definedName>
    <definedName name="SUM_MONTH" localSheetId="8">'[24]MONTHLY SUMMARY'!#REF!</definedName>
    <definedName name="SUM_MONTH">'[24]MONTHLY SUMMARY'!#REF!</definedName>
    <definedName name="SUM_VALUE" localSheetId="4">'[24]MONTHLY SUMMARY'!#REF!</definedName>
    <definedName name="SUM_VALUE" localSheetId="8">'[24]MONTHLY SUMMARY'!#REF!</definedName>
    <definedName name="SUM_VALUE">'[24]MONTHLY SUMMARY'!#REF!</definedName>
    <definedName name="TABLES" localSheetId="8">[26]!TABLES</definedName>
    <definedName name="TABLES">[26]!TABLES</definedName>
    <definedName name="test" localSheetId="4">'[27]SEPTEMBER ''14 DCRUDE'!#REF!</definedName>
    <definedName name="TEST" localSheetId="8">#REF!</definedName>
    <definedName name="test" localSheetId="13">'Appx-K MCA'!#REF!</definedName>
    <definedName name="TEST" localSheetId="3">#REF!</definedName>
    <definedName name="TEST">#REF!</definedName>
    <definedName name="tfrfj" localSheetId="8">'[1]Jan2012-Jul2013'!#REF!</definedName>
    <definedName name="tfrfj">'[1]Jan2012-Jul2013'!#REF!</definedName>
    <definedName name="The_Month" localSheetId="8">#REF!</definedName>
    <definedName name="The_Month">#REF!</definedName>
    <definedName name="The_Year" localSheetId="8">#REF!</definedName>
    <definedName name="The_Year">#REF!</definedName>
    <definedName name="Thousand">'[18]Formulae, Definit &amp; Assumptions'!$B$24</definedName>
    <definedName name="Total_Contracted_Volumes" localSheetId="8">OFFSET(#REF!,5,MATCH(#REF!,#REF!,0),1,-1*#REF!)</definedName>
    <definedName name="Total_Contracted_Volumes">OFFSET(#REF!,5,MATCH(#REF!,#REF!,0),1,-1*#REF!)</definedName>
    <definedName name="Total_Gas_Sales" localSheetId="8">OFFSET(#REF!,2,MATCH(#REF!,#REF!,0),1,-1*#REF!)</definedName>
    <definedName name="Total_Gas_Sales">OFFSET(#REF!,2,MATCH(#REF!,#REF!,0),1,-1*#REF!)</definedName>
    <definedName name="Total_Prod_2000">OFFSET('[10]Chart comparison'!$AU$3,0,0,COUNT('[10]Chart comparison'!$AU$1:$AU$65536))</definedName>
    <definedName name="Total_Prod_2001">OFFSET('[10]Chart comparison'!$AV$3,0,0,COUNT('[10]Chart comparison'!$AV$1:$AV$65536))</definedName>
    <definedName name="Total_Prod_Date">OFFSET('[10]Chart comparison'!$AT$3,0,0,COUNT('[10]Chart comparison'!$AT$1:$AT$65536))</definedName>
    <definedName name="Total_Revenue" localSheetId="8">OFFSET(#REF!,16,MATCH(#REF!,#REF!,0),1,-1*#REF!)</definedName>
    <definedName name="Total_Revenue">OFFSET(#REF!,16,MATCH(#REF!,#REF!,0),1,-1*#REF!)</definedName>
    <definedName name="Total_Revenue." localSheetId="8">OFFSET(#REF!,16,MATCH(#REF!,#REF!,0),1,-1*#REF!)</definedName>
    <definedName name="Total_Revenue.">OFFSET(#REF!,16,MATCH(#REF!,#REF!,0),1,-1*#REF!)</definedName>
    <definedName name="treeList" hidden="1">"00000000000000000000000000000000000000000000000000000000000000000000000000000000000000000000000000000000000000000000000000000000000000000000000000000000000000000000000000000000000000000000000000000000"</definedName>
    <definedName name="uhyh" localSheetId="8">'[1]Jan2012-Jul2013'!#REF!</definedName>
    <definedName name="uhyh">'[1]Jan2012-Jul2013'!#REF!</definedName>
    <definedName name="ukhjkh" localSheetId="8">'[1]Jan2012-Jul2013'!#REF!</definedName>
    <definedName name="ukhjkh">'[1]Jan2012-Jul2013'!#REF!</definedName>
    <definedName name="Unit_Operating_Cost" localSheetId="8">OFFSET(#REF!,7,MATCH(#REF!,#REF!,0),1,-1*#REF!)</definedName>
    <definedName name="Unit_Operating_Cost">OFFSET(#REF!,7,MATCH(#REF!,#REF!,0),1,-1*#REF!)</definedName>
    <definedName name="Units">[2]Work!$B$23</definedName>
    <definedName name="uoii" localSheetId="8">'[1]Jan2012-Jul2013'!#REF!</definedName>
    <definedName name="uoii">'[1]Jan2012-Jul2013'!#REF!</definedName>
    <definedName name="Utilization">OFFSET('[21]Data Input'!$G$28,8,MATCH('[21]Data Input'!$F$3,'[21]Data Input'!$I$7:$T$7,0),1,-1*'[21]Data Input'!$F$4)</definedName>
    <definedName name="VersNo">0.22</definedName>
    <definedName name="wellcosttable">[12]Inputs!$D$153:$AD$155</definedName>
    <definedName name="work" localSheetId="4">'[1]Jan2012-Jul2013'!#REF!</definedName>
    <definedName name="work" localSheetId="8">'[1]Jan2012-Jul2013'!#REF!</definedName>
    <definedName name="work">'[1]Jan2012-Jul2013'!#REF!</definedName>
    <definedName name="wrn.BU98_01E." localSheetId="15" hidden="1">{#N/A,#N/A,FALSE,"1";#N/A,#N/A,FALSE,"2";#N/A,#N/A,FALSE,"3";#N/A,#N/A,FALSE,"4";#N/A,#N/A,FALSE,"5";#N/A,#N/A,FALSE,"6";#N/A,#N/A,FALSE,"7";#N/A,#N/A,FALSE,"8";#N/A,#N/A,FALSE,"9";#N/A,#N/A,FALSE,"10";#N/A,#N/A,FALSE,"11";#N/A,#N/A,FALSE,"12";#N/A,#N/A,FALSE,"13";#N/A,#N/A,FALSE,"14";#N/A,#N/A,FALSE,"15";#N/A,#N/A,FALSE,"A1";#N/A,#N/A,FALSE,"A2";#N/A,#N/A,FALSE,"A3"}</definedName>
    <definedName name="wrn.BU98_01E." localSheetId="1" hidden="1">{#N/A,#N/A,FALSE,"1";#N/A,#N/A,FALSE,"2";#N/A,#N/A,FALSE,"3";#N/A,#N/A,FALSE,"4";#N/A,#N/A,FALSE,"5";#N/A,#N/A,FALSE,"6";#N/A,#N/A,FALSE,"7";#N/A,#N/A,FALSE,"8";#N/A,#N/A,FALSE,"9";#N/A,#N/A,FALSE,"10";#N/A,#N/A,FALSE,"11";#N/A,#N/A,FALSE,"12";#N/A,#N/A,FALSE,"13";#N/A,#N/A,FALSE,"14";#N/A,#N/A,FALSE,"15";#N/A,#N/A,FALSE,"A1";#N/A,#N/A,FALSE,"A2";#N/A,#N/A,FALSE,"A3"}</definedName>
    <definedName name="wrn.BU98_01E." hidden="1">{#N/A,#N/A,FALSE,"1";#N/A,#N/A,FALSE,"2";#N/A,#N/A,FALSE,"3";#N/A,#N/A,FALSE,"4";#N/A,#N/A,FALSE,"5";#N/A,#N/A,FALSE,"6";#N/A,#N/A,FALSE,"7";#N/A,#N/A,FALSE,"8";#N/A,#N/A,FALSE,"9";#N/A,#N/A,FALSE,"10";#N/A,#N/A,FALSE,"11";#N/A,#N/A,FALSE,"12";#N/A,#N/A,FALSE,"13";#N/A,#N/A,FALSE,"14";#N/A,#N/A,FALSE,"15";#N/A,#N/A,FALSE,"A1";#N/A,#N/A,FALSE,"A2";#N/A,#N/A,FALSE,"A3"}</definedName>
    <definedName name="wrn.PDDManning." localSheetId="15" hidden="1">{#N/A,#N/A,FALSE,"CoverPage";#N/A,#N/A,FALSE,"Objective";#N/A,#N/A,FALSE,"TeamNorm";#N/A,#N/A,FALSE,"PAE";#N/A,#N/A,FALSE,"PBE";#N/A,#N/A,FALSE,"PSE";#N/A,#N/A,FALSE,"PME";#N/A,#N/A,FALSE,"HSE"}</definedName>
    <definedName name="wrn.PDDManning." localSheetId="1" hidden="1">{#N/A,#N/A,FALSE,"CoverPage";#N/A,#N/A,FALSE,"Objective";#N/A,#N/A,FALSE,"TeamNorm";#N/A,#N/A,FALSE,"PAE";#N/A,#N/A,FALSE,"PBE";#N/A,#N/A,FALSE,"PSE";#N/A,#N/A,FALSE,"PME";#N/A,#N/A,FALSE,"HSE"}</definedName>
    <definedName name="wrn.PDDManning." hidden="1">{#N/A,#N/A,FALSE,"CoverPage";#N/A,#N/A,FALSE,"Objective";#N/A,#N/A,FALSE,"TeamNorm";#N/A,#N/A,FALSE,"PAE";#N/A,#N/A,FALSE,"PBE";#N/A,#N/A,FALSE,"PSE";#N/A,#N/A,FALSE,"PME";#N/A,#N/A,FALSE,"HSE"}</definedName>
    <definedName name="wrn.YREP1." localSheetId="15" hidden="1">{#N/A,#N/A,FALSE,"YSUM"}</definedName>
    <definedName name="wrn.YREP1." localSheetId="1" hidden="1">{#N/A,#N/A,FALSE,"YSUM"}</definedName>
    <definedName name="wrn.YREP1." hidden="1">{#N/A,#N/A,FALSE,"YSUM"}</definedName>
    <definedName name="WUR">'[11]Well Economic Model'!$B$49</definedName>
    <definedName name="ww" localSheetId="4">'[1]Jan2012-Jul2013'!#REF!</definedName>
    <definedName name="ww" localSheetId="8">'[1]Jan2012-Jul2013'!#REF!</definedName>
    <definedName name="ww">'[1]Jan2012-Jul2013'!#REF!</definedName>
    <definedName name="y" localSheetId="8">'[1]Jan2012-Jul2013'!#REF!</definedName>
    <definedName name="y">'[1]Jan2012-Jul2013'!#REF!</definedName>
    <definedName name="Year">[19]Tables!$N$1:$N$2</definedName>
    <definedName name="YearAnnProd">[2]Work!$B$11</definedName>
    <definedName name="Years">[14]Tables!$J$2:$J$4</definedName>
    <definedName name="yttui" localSheetId="8">'[1]Jan2012-Jul2013'!#REF!</definedName>
    <definedName name="yttui">'[1]Jan2012-Jul2013'!#REF!</definedName>
    <definedName name="yutuiy" localSheetId="8">'[1]Jan2012-Jul2013'!#REF!</definedName>
    <definedName name="yutuiy">'[1]Jan2012-Jul2013'!#REF!</definedName>
    <definedName name="yyy">'[15]Subsidy estimates 2012'!$L$87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 i="26" l="1"/>
  <c r="I8" i="26"/>
  <c r="I9" i="26"/>
  <c r="I10" i="26"/>
  <c r="P38" i="19" l="1"/>
  <c r="G9" i="23" l="1"/>
  <c r="G10" i="23"/>
  <c r="E15" i="10"/>
  <c r="U78" i="9" l="1"/>
  <c r="T78" i="9"/>
  <c r="W77" i="9"/>
  <c r="Q77" i="9"/>
  <c r="P77" i="9"/>
  <c r="O77" i="9"/>
  <c r="N77" i="9"/>
  <c r="M77" i="9"/>
  <c r="L77" i="9"/>
  <c r="K77" i="9"/>
  <c r="S76" i="9"/>
  <c r="R76" i="9"/>
  <c r="S75" i="9"/>
  <c r="R75" i="9"/>
  <c r="J75" i="9"/>
  <c r="J77" i="9" s="1"/>
  <c r="W73" i="9"/>
  <c r="Q73" i="9"/>
  <c r="P73" i="9"/>
  <c r="O73" i="9"/>
  <c r="N73" i="9"/>
  <c r="M73" i="9"/>
  <c r="L73" i="9"/>
  <c r="K73" i="9"/>
  <c r="S72" i="9"/>
  <c r="R72" i="9"/>
  <c r="S71" i="9"/>
  <c r="R71" i="9"/>
  <c r="R73" i="9" s="1"/>
  <c r="J71" i="9"/>
  <c r="J73" i="9" s="1"/>
  <c r="W69" i="9"/>
  <c r="R69" i="9"/>
  <c r="Q69" i="9"/>
  <c r="P69" i="9"/>
  <c r="O69" i="9"/>
  <c r="N69" i="9"/>
  <c r="M69" i="9"/>
  <c r="L69" i="9"/>
  <c r="K69" i="9"/>
  <c r="J69" i="9"/>
  <c r="S67" i="9"/>
  <c r="S69" i="9" s="1"/>
  <c r="R67" i="9"/>
  <c r="J67" i="9"/>
  <c r="W65" i="9"/>
  <c r="R65" i="9"/>
  <c r="Q65" i="9"/>
  <c r="P65" i="9"/>
  <c r="O65" i="9"/>
  <c r="N65" i="9"/>
  <c r="M65" i="9"/>
  <c r="L65" i="9"/>
  <c r="K65" i="9"/>
  <c r="S63" i="9"/>
  <c r="S65" i="9" s="1"/>
  <c r="R63" i="9"/>
  <c r="J63" i="9"/>
  <c r="W61" i="9"/>
  <c r="R61" i="9"/>
  <c r="Q61" i="9"/>
  <c r="P61" i="9"/>
  <c r="O61" i="9"/>
  <c r="N61" i="9"/>
  <c r="M61" i="9"/>
  <c r="L61" i="9"/>
  <c r="K61" i="9"/>
  <c r="S59" i="9"/>
  <c r="S61" i="9" s="1"/>
  <c r="R59" i="9"/>
  <c r="J59" i="9"/>
  <c r="W57" i="9"/>
  <c r="R57" i="9"/>
  <c r="Q57" i="9"/>
  <c r="P57" i="9"/>
  <c r="O57" i="9"/>
  <c r="N57" i="9"/>
  <c r="M57" i="9"/>
  <c r="L57" i="9"/>
  <c r="K57" i="9"/>
  <c r="S54" i="9"/>
  <c r="S57" i="9" s="1"/>
  <c r="R54" i="9"/>
  <c r="J54" i="9"/>
  <c r="W52" i="9"/>
  <c r="W78" i="9" s="1"/>
  <c r="Q52" i="9"/>
  <c r="Q78" i="9" s="1"/>
  <c r="P52" i="9"/>
  <c r="O52" i="9"/>
  <c r="N52" i="9"/>
  <c r="M52" i="9"/>
  <c r="M78" i="9" s="1"/>
  <c r="L52" i="9"/>
  <c r="S50" i="9"/>
  <c r="R50" i="9"/>
  <c r="S49" i="9"/>
  <c r="R49" i="9"/>
  <c r="S48" i="9"/>
  <c r="R48" i="9"/>
  <c r="S47" i="9"/>
  <c r="R47" i="9"/>
  <c r="V47" i="9" s="1"/>
  <c r="S46" i="9"/>
  <c r="R46" i="9"/>
  <c r="S45" i="9"/>
  <c r="R45" i="9"/>
  <c r="V45" i="9" s="1"/>
  <c r="S44" i="9"/>
  <c r="R44" i="9"/>
  <c r="V44" i="9" s="1"/>
  <c r="S43" i="9"/>
  <c r="R43" i="9"/>
  <c r="V43" i="9" s="1"/>
  <c r="S42" i="9"/>
  <c r="R42" i="9"/>
  <c r="S40" i="9"/>
  <c r="R40" i="9"/>
  <c r="V40" i="9" s="1"/>
  <c r="S38" i="9"/>
  <c r="R38" i="9"/>
  <c r="V38" i="9" s="1"/>
  <c r="S36" i="9"/>
  <c r="R36" i="9"/>
  <c r="S34" i="9"/>
  <c r="R34" i="9"/>
  <c r="V34" i="9" s="1"/>
  <c r="S32" i="9"/>
  <c r="R32" i="9"/>
  <c r="S30" i="9"/>
  <c r="R30" i="9"/>
  <c r="V30" i="9" s="1"/>
  <c r="S29" i="9"/>
  <c r="V29" i="9" s="1"/>
  <c r="R29" i="9"/>
  <c r="S28" i="9"/>
  <c r="R28" i="9"/>
  <c r="V28" i="9" s="1"/>
  <c r="S27" i="9"/>
  <c r="R27" i="9"/>
  <c r="S26" i="9"/>
  <c r="R26" i="9"/>
  <c r="S25" i="9"/>
  <c r="R25" i="9"/>
  <c r="K25" i="9"/>
  <c r="K52" i="9" s="1"/>
  <c r="J25" i="9"/>
  <c r="J52" i="9" s="1"/>
  <c r="U20" i="9"/>
  <c r="S20" i="9"/>
  <c r="R20" i="9"/>
  <c r="V20" i="9" s="1"/>
  <c r="S19" i="9"/>
  <c r="R19" i="9"/>
  <c r="V19" i="9" s="1"/>
  <c r="S18" i="9"/>
  <c r="R18" i="9"/>
  <c r="S15" i="9"/>
  <c r="R15" i="9"/>
  <c r="V17" i="9" s="1"/>
  <c r="U13" i="9"/>
  <c r="S13" i="9"/>
  <c r="R13" i="9"/>
  <c r="V13" i="9" s="1"/>
  <c r="S11" i="9"/>
  <c r="R11" i="9"/>
  <c r="U9" i="9"/>
  <c r="S9" i="9"/>
  <c r="R9" i="9"/>
  <c r="V9" i="9" s="1"/>
  <c r="U8" i="9"/>
  <c r="S8" i="9"/>
  <c r="R8" i="9"/>
  <c r="V8" i="9" s="1"/>
  <c r="S7" i="9"/>
  <c r="R7" i="9"/>
  <c r="V49" i="9" l="1"/>
  <c r="V46" i="9"/>
  <c r="S73" i="9"/>
  <c r="V72" i="9"/>
  <c r="V11" i="9"/>
  <c r="K78" i="9"/>
  <c r="V26" i="9"/>
  <c r="V36" i="9"/>
  <c r="V76" i="9"/>
  <c r="O78" i="9"/>
  <c r="V63" i="9"/>
  <c r="V65" i="9" s="1"/>
  <c r="R77" i="9"/>
  <c r="S52" i="9"/>
  <c r="V50" i="9"/>
  <c r="N78" i="9"/>
  <c r="V54" i="9"/>
  <c r="V57" i="9" s="1"/>
  <c r="V59" i="9"/>
  <c r="V61" i="9" s="1"/>
  <c r="V67" i="9"/>
  <c r="V69" i="9" s="1"/>
  <c r="V18" i="9"/>
  <c r="V32" i="9"/>
  <c r="V48" i="9"/>
  <c r="S77" i="9"/>
  <c r="L78" i="9"/>
  <c r="P78" i="9"/>
  <c r="S78" i="9"/>
  <c r="J61" i="9"/>
  <c r="V75" i="9"/>
  <c r="V77" i="9" s="1"/>
  <c r="R52" i="9"/>
  <c r="R78" i="9" s="1"/>
  <c r="J57" i="9"/>
  <c r="J65" i="9"/>
  <c r="V71" i="9"/>
  <c r="V52" i="9" l="1"/>
  <c r="V78" i="9" s="1"/>
  <c r="V73" i="9"/>
  <c r="J78" i="9"/>
  <c r="K48" i="31" l="1"/>
  <c r="K46" i="31"/>
  <c r="K44" i="31"/>
  <c r="M73" i="18"/>
  <c r="K45" i="31" l="1"/>
  <c r="K47" i="31"/>
  <c r="M62" i="18"/>
  <c r="K62" i="18"/>
  <c r="K61" i="18"/>
  <c r="M61" i="18" s="1"/>
  <c r="K70" i="18" l="1"/>
  <c r="I59" i="18"/>
  <c r="K56" i="18"/>
  <c r="K59" i="18" s="1"/>
  <c r="K57" i="18"/>
  <c r="M57" i="18" s="1"/>
  <c r="K58" i="18"/>
  <c r="M58" i="18" s="1"/>
  <c r="M56" i="18" l="1"/>
  <c r="M59" i="18" s="1"/>
  <c r="E25" i="31" l="1"/>
  <c r="J40" i="31"/>
  <c r="E40" i="31"/>
  <c r="G40" i="31"/>
  <c r="K38" i="31"/>
  <c r="J41" i="31"/>
  <c r="K35" i="31"/>
  <c r="K34" i="31"/>
  <c r="K33" i="31"/>
  <c r="K32" i="31"/>
  <c r="H25" i="31"/>
  <c r="K25" i="31" s="1"/>
  <c r="G24" i="31"/>
  <c r="G26" i="31" s="1"/>
  <c r="H23" i="31"/>
  <c r="K36" i="31" l="1"/>
  <c r="J42" i="31"/>
  <c r="E41" i="31"/>
  <c r="G41" i="31"/>
  <c r="H40" i="31"/>
  <c r="K40" i="31" s="1"/>
  <c r="H41" i="31" l="1"/>
  <c r="K41" i="31" s="1"/>
  <c r="M68" i="18"/>
  <c r="M27" i="18" l="1"/>
  <c r="K47" i="18" l="1"/>
  <c r="O47" i="18" s="1"/>
  <c r="M51" i="18"/>
  <c r="K50" i="18"/>
  <c r="I47" i="18" l="1"/>
  <c r="I53" i="18" s="1"/>
  <c r="K29" i="18"/>
  <c r="K30" i="18"/>
  <c r="K31" i="18"/>
  <c r="K32" i="18"/>
  <c r="K33" i="18"/>
  <c r="K34" i="18"/>
  <c r="K35" i="18"/>
  <c r="K24" i="18" l="1"/>
  <c r="O24" i="18" s="1"/>
  <c r="K25" i="18"/>
  <c r="O25" i="18" s="1"/>
  <c r="K26" i="18"/>
  <c r="M26" i="18" s="1"/>
  <c r="P26" i="18" s="1"/>
  <c r="K19" i="18"/>
  <c r="M19" i="18" s="1"/>
  <c r="P19" i="18" s="1"/>
  <c r="K20" i="18"/>
  <c r="O20" i="18" s="1"/>
  <c r="K21" i="18"/>
  <c r="O21" i="18" s="1"/>
  <c r="K22" i="18"/>
  <c r="M22" i="18" s="1"/>
  <c r="P22" i="18" s="1"/>
  <c r="K23" i="18"/>
  <c r="O23" i="18" s="1"/>
  <c r="K5" i="18"/>
  <c r="K6" i="18"/>
  <c r="K7" i="18"/>
  <c r="K8" i="18"/>
  <c r="K9" i="18"/>
  <c r="K10" i="18"/>
  <c r="K11" i="18"/>
  <c r="K12" i="18"/>
  <c r="K13" i="18"/>
  <c r="K14" i="18"/>
  <c r="K15" i="18"/>
  <c r="K16" i="18"/>
  <c r="K17" i="18"/>
  <c r="K18" i="18"/>
  <c r="O18" i="18" s="1"/>
  <c r="K9" i="21"/>
  <c r="K10" i="20"/>
  <c r="K18" i="20"/>
  <c r="M25" i="18" l="1"/>
  <c r="P25" i="18" s="1"/>
  <c r="O19" i="18"/>
  <c r="O22" i="18"/>
  <c r="M23" i="18"/>
  <c r="P23" i="18" s="1"/>
  <c r="M21" i="18"/>
  <c r="P21" i="18" s="1"/>
  <c r="O26" i="18"/>
  <c r="M24" i="18"/>
  <c r="P24" i="18" s="1"/>
  <c r="M20" i="18"/>
  <c r="P20" i="18" s="1"/>
  <c r="G28" i="31" l="1"/>
  <c r="H28" i="31" s="1"/>
  <c r="K28" i="31" s="1"/>
  <c r="F33" i="6"/>
  <c r="E33" i="6"/>
  <c r="H13" i="31" s="1"/>
  <c r="K13" i="31" s="1"/>
  <c r="D33" i="6"/>
  <c r="E13" i="31" s="1"/>
  <c r="G33" i="6"/>
  <c r="F24" i="6"/>
  <c r="E24" i="6"/>
  <c r="G12" i="31" s="1"/>
  <c r="H12" i="31" s="1"/>
  <c r="K12" i="31" s="1"/>
  <c r="G24" i="6"/>
  <c r="D24" i="6"/>
  <c r="E12" i="31" s="1"/>
  <c r="F18" i="6"/>
  <c r="E18" i="6"/>
  <c r="G11" i="31" s="1"/>
  <c r="H11" i="31" s="1"/>
  <c r="K11" i="31" s="1"/>
  <c r="D18" i="6"/>
  <c r="E11" i="31" s="1"/>
  <c r="G18" i="6"/>
  <c r="F10" i="6"/>
  <c r="E10" i="6"/>
  <c r="D10" i="6"/>
  <c r="E10" i="31" s="1"/>
  <c r="E35" i="5"/>
  <c r="E37" i="5" s="1"/>
  <c r="G8" i="31" s="1"/>
  <c r="D35" i="5"/>
  <c r="D37" i="5" s="1"/>
  <c r="E8" i="31" s="1"/>
  <c r="F25" i="5"/>
  <c r="E25" i="5"/>
  <c r="D25" i="5"/>
  <c r="G21" i="5"/>
  <c r="F20" i="5"/>
  <c r="E20" i="5"/>
  <c r="D20" i="5"/>
  <c r="G20" i="5"/>
  <c r="E18" i="5"/>
  <c r="D18" i="5"/>
  <c r="H8" i="31" l="1"/>
  <c r="K8" i="31" s="1"/>
  <c r="E22" i="31"/>
  <c r="H22" i="31" s="1"/>
  <c r="K22" i="31" s="1"/>
  <c r="E21" i="31"/>
  <c r="H21" i="31" s="1"/>
  <c r="K21" i="31" s="1"/>
  <c r="F26" i="6"/>
  <c r="E20" i="31"/>
  <c r="H20" i="31" s="1"/>
  <c r="K20" i="31" s="1"/>
  <c r="E26" i="5"/>
  <c r="F35" i="5"/>
  <c r="F37" i="5" s="1"/>
  <c r="G10" i="6"/>
  <c r="G26" i="6" s="1"/>
  <c r="E26" i="6"/>
  <c r="G10" i="31"/>
  <c r="D26" i="5"/>
  <c r="E7" i="31" s="1"/>
  <c r="G25" i="5"/>
  <c r="E24" i="7"/>
  <c r="F18" i="5"/>
  <c r="G18" i="5"/>
  <c r="F26" i="5" l="1"/>
  <c r="H10" i="31"/>
  <c r="H14" i="31" s="1"/>
  <c r="K14" i="31" s="1"/>
  <c r="G14" i="31"/>
  <c r="G7" i="31"/>
  <c r="E40" i="5"/>
  <c r="G26" i="5"/>
  <c r="E9" i="31"/>
  <c r="F24" i="7"/>
  <c r="D24" i="7" l="1"/>
  <c r="E19" i="31"/>
  <c r="H7" i="31"/>
  <c r="G9" i="31"/>
  <c r="G15" i="31" s="1"/>
  <c r="F9" i="31"/>
  <c r="F8" i="31"/>
  <c r="F7" i="31"/>
  <c r="O50" i="18"/>
  <c r="M50" i="18"/>
  <c r="P50" i="18" s="1"/>
  <c r="H9" i="31" l="1"/>
  <c r="K7" i="31"/>
  <c r="H19" i="31"/>
  <c r="K19" i="31" s="1"/>
  <c r="E24" i="31"/>
  <c r="O28" i="18"/>
  <c r="M28" i="18"/>
  <c r="P28" i="18" s="1"/>
  <c r="I39" i="18"/>
  <c r="K46" i="18"/>
  <c r="O46" i="18" s="1"/>
  <c r="K45" i="18"/>
  <c r="O45" i="18" s="1"/>
  <c r="K44" i="18"/>
  <c r="K43" i="18"/>
  <c r="K42" i="18"/>
  <c r="O10" i="18"/>
  <c r="M11" i="18"/>
  <c r="P11" i="18" s="1"/>
  <c r="O12" i="18"/>
  <c r="M13" i="18"/>
  <c r="P13" i="18" s="1"/>
  <c r="O14" i="18"/>
  <c r="M15" i="18"/>
  <c r="P15" i="18" s="1"/>
  <c r="O16" i="18"/>
  <c r="K36" i="18"/>
  <c r="K37" i="18"/>
  <c r="K38" i="18"/>
  <c r="H24" i="31" l="1"/>
  <c r="E26" i="31"/>
  <c r="E31" i="31" s="1"/>
  <c r="E42" i="31" s="1"/>
  <c r="K9" i="31"/>
  <c r="H15" i="31"/>
  <c r="K15" i="31" s="1"/>
  <c r="K39" i="18"/>
  <c r="M42" i="18"/>
  <c r="P42" i="18" s="1"/>
  <c r="O42" i="18"/>
  <c r="M44" i="18"/>
  <c r="P44" i="18" s="1"/>
  <c r="O44" i="18"/>
  <c r="M43" i="18"/>
  <c r="P43" i="18" s="1"/>
  <c r="O43" i="18"/>
  <c r="O15" i="18"/>
  <c r="O13" i="18"/>
  <c r="O11" i="18"/>
  <c r="M45" i="18"/>
  <c r="P45" i="18" s="1"/>
  <c r="M16" i="18"/>
  <c r="P16" i="18" s="1"/>
  <c r="M14" i="18"/>
  <c r="P14" i="18" s="1"/>
  <c r="M12" i="18"/>
  <c r="P12" i="18" s="1"/>
  <c r="M10" i="18"/>
  <c r="P10" i="18" s="1"/>
  <c r="K32" i="21"/>
  <c r="K14" i="21"/>
  <c r="M38" i="20"/>
  <c r="K38" i="20"/>
  <c r="K19" i="24"/>
  <c r="K14" i="24"/>
  <c r="M32" i="21" l="1"/>
  <c r="H26" i="31"/>
  <c r="K24" i="31"/>
  <c r="E6" i="26"/>
  <c r="K26" i="31" l="1"/>
  <c r="J25" i="30"/>
  <c r="K26" i="30"/>
  <c r="F27" i="30"/>
  <c r="G27" i="30"/>
  <c r="H27" i="30"/>
  <c r="I27" i="30"/>
  <c r="J27" i="30"/>
  <c r="E27" i="30"/>
  <c r="F25" i="30"/>
  <c r="G25" i="30"/>
  <c r="H25" i="30"/>
  <c r="I25" i="30"/>
  <c r="E25" i="30"/>
  <c r="K27" i="30" l="1"/>
  <c r="O52" i="18" l="1"/>
  <c r="M52" i="18"/>
  <c r="P52" i="18" s="1"/>
  <c r="M38" i="18"/>
  <c r="P38" i="18" s="1"/>
  <c r="M37" i="18"/>
  <c r="P37" i="18" s="1"/>
  <c r="M36" i="18"/>
  <c r="P36" i="18" s="1"/>
  <c r="O35" i="18"/>
  <c r="M34" i="18"/>
  <c r="P34" i="18" s="1"/>
  <c r="M35" i="18" l="1"/>
  <c r="P35" i="18" s="1"/>
  <c r="O37" i="18"/>
  <c r="O34" i="18"/>
  <c r="O36" i="18"/>
  <c r="O38" i="18"/>
  <c r="O33" i="18" l="1"/>
  <c r="M33" i="18"/>
  <c r="P33" i="18" s="1"/>
  <c r="K23" i="21"/>
  <c r="K19" i="21"/>
  <c r="M22" i="21"/>
  <c r="M23" i="21" s="1"/>
  <c r="M19" i="21"/>
  <c r="M14" i="21"/>
  <c r="M9" i="21" l="1"/>
  <c r="K24" i="20"/>
  <c r="M18" i="20"/>
  <c r="M10" i="20"/>
  <c r="O24" i="20"/>
  <c r="M24" i="20" l="1"/>
  <c r="L24" i="20"/>
  <c r="N24" i="20"/>
  <c r="M41" i="20" l="1"/>
  <c r="O18" i="20"/>
  <c r="J20" i="8" l="1"/>
  <c r="G29" i="31" s="1"/>
  <c r="H29" i="31" s="1"/>
  <c r="K29" i="31" s="1"/>
  <c r="O66" i="18" l="1"/>
  <c r="M66" i="18"/>
  <c r="P66" i="18" s="1"/>
  <c r="O49" i="18"/>
  <c r="O48" i="18"/>
  <c r="M48" i="18"/>
  <c r="P48" i="18" s="1"/>
  <c r="M46" i="18"/>
  <c r="K41" i="18"/>
  <c r="K53" i="18" s="1"/>
  <c r="O41" i="18" l="1"/>
  <c r="M41" i="18"/>
  <c r="M47" i="18"/>
  <c r="O65" i="18" l="1"/>
  <c r="O64" i="18"/>
  <c r="K25" i="20"/>
  <c r="K33" i="21" l="1"/>
  <c r="K25" i="21"/>
  <c r="M25" i="21"/>
  <c r="M33" i="21"/>
  <c r="M19" i="24"/>
  <c r="M14" i="24"/>
  <c r="K24" i="30" l="1"/>
  <c r="G38" i="19" l="1"/>
  <c r="E7" i="23" l="1"/>
  <c r="G7" i="23" s="1"/>
  <c r="E8" i="23"/>
  <c r="G8" i="23" s="1"/>
  <c r="E9" i="23"/>
  <c r="E10" i="23"/>
  <c r="E11" i="23"/>
  <c r="F11" i="23" s="1"/>
  <c r="E12" i="23"/>
  <c r="E13" i="23"/>
  <c r="E14" i="23"/>
  <c r="E15" i="23"/>
  <c r="E16" i="23"/>
  <c r="E17" i="23"/>
  <c r="G42" i="10"/>
  <c r="E42" i="10"/>
  <c r="D42" i="10"/>
  <c r="F18" i="10"/>
  <c r="H18" i="10" s="1"/>
  <c r="F17" i="10"/>
  <c r="H17" i="10" s="1"/>
  <c r="F16" i="10"/>
  <c r="I16" i="10" s="1"/>
  <c r="F15" i="10"/>
  <c r="I15" i="10" s="1"/>
  <c r="G10" i="10"/>
  <c r="D10" i="10"/>
  <c r="C10" i="10"/>
  <c r="E6" i="10"/>
  <c r="E5" i="10"/>
  <c r="I5" i="10" l="1"/>
  <c r="I10" i="10" s="1"/>
  <c r="F5" i="10"/>
  <c r="I18" i="10"/>
  <c r="I17" i="10"/>
  <c r="I42" i="10" s="1"/>
  <c r="I43" i="10" s="1"/>
  <c r="F42" i="10"/>
  <c r="H15" i="10"/>
  <c r="F20" i="26" l="1"/>
  <c r="H20" i="26"/>
  <c r="E20" i="26"/>
  <c r="J9" i="26"/>
  <c r="G9" i="26"/>
  <c r="G8" i="26"/>
  <c r="G7" i="26"/>
  <c r="J7" i="26" s="1"/>
  <c r="G6" i="26"/>
  <c r="I6" i="26" s="1"/>
  <c r="J6" i="26" s="1"/>
  <c r="J13" i="26"/>
  <c r="G13" i="26"/>
  <c r="J12" i="26"/>
  <c r="G12" i="26"/>
  <c r="J11" i="26"/>
  <c r="G11" i="26"/>
  <c r="J10" i="26"/>
  <c r="G10" i="26"/>
  <c r="J15" i="26"/>
  <c r="G15" i="26"/>
  <c r="J14" i="26"/>
  <c r="G14" i="26"/>
  <c r="G16" i="26"/>
  <c r="J16" i="26" s="1"/>
  <c r="I20" i="26" l="1"/>
  <c r="J8" i="26"/>
  <c r="M67" i="18"/>
  <c r="M63" i="18"/>
  <c r="M32" i="18"/>
  <c r="P32" i="18" s="1"/>
  <c r="M31" i="18"/>
  <c r="P31" i="18" s="1"/>
  <c r="O30" i="18"/>
  <c r="O29" i="18"/>
  <c r="M30" i="18"/>
  <c r="P30" i="18" s="1"/>
  <c r="M29" i="18"/>
  <c r="P29" i="18" s="1"/>
  <c r="O63" i="18"/>
  <c r="O32" i="18"/>
  <c r="O31" i="18"/>
  <c r="P63" i="18" l="1"/>
  <c r="F20" i="8" l="1"/>
  <c r="M49" i="18" l="1"/>
  <c r="M53" i="18" s="1"/>
  <c r="M6" i="18"/>
  <c r="P6" i="18" s="1"/>
  <c r="M7" i="18"/>
  <c r="P7" i="18" s="1"/>
  <c r="M8" i="18"/>
  <c r="P8" i="18" s="1"/>
  <c r="M9" i="18"/>
  <c r="P9" i="18" s="1"/>
  <c r="M17" i="18"/>
  <c r="P17" i="18" s="1"/>
  <c r="M18" i="18"/>
  <c r="P18" i="18" s="1"/>
  <c r="P27" i="18"/>
  <c r="M5" i="18"/>
  <c r="L88" i="18"/>
  <c r="G20" i="8"/>
  <c r="P46" i="18"/>
  <c r="O27" i="18"/>
  <c r="O17" i="18"/>
  <c r="O8" i="18"/>
  <c r="O7" i="18"/>
  <c r="F51" i="21"/>
  <c r="M20" i="15"/>
  <c r="O12" i="15"/>
  <c r="J40" i="2"/>
  <c r="J36" i="2"/>
  <c r="G36" i="2"/>
  <c r="H33" i="2"/>
  <c r="M37" i="2"/>
  <c r="M38" i="2" s="1"/>
  <c r="J14" i="2"/>
  <c r="J15" i="2" s="1"/>
  <c r="J9" i="2"/>
  <c r="H34" i="2"/>
  <c r="H35" i="2"/>
  <c r="E47" i="2"/>
  <c r="H28" i="2"/>
  <c r="K28" i="2" s="1"/>
  <c r="K23" i="30"/>
  <c r="K22" i="30"/>
  <c r="K21" i="30"/>
  <c r="K20" i="30"/>
  <c r="K19" i="30"/>
  <c r="K18" i="30"/>
  <c r="K17" i="30"/>
  <c r="K16" i="30"/>
  <c r="K15" i="30"/>
  <c r="K14" i="30"/>
  <c r="K7" i="30"/>
  <c r="G17" i="26"/>
  <c r="E13" i="2"/>
  <c r="H44" i="2"/>
  <c r="K44" i="2" s="1"/>
  <c r="H32" i="2"/>
  <c r="K32" i="2" s="1"/>
  <c r="E40" i="2"/>
  <c r="H39" i="2"/>
  <c r="E36" i="2"/>
  <c r="M44" i="2"/>
  <c r="M39" i="21"/>
  <c r="F49" i="20"/>
  <c r="K7" i="16"/>
  <c r="K8" i="16"/>
  <c r="K9" i="16"/>
  <c r="K10" i="16"/>
  <c r="K11" i="16"/>
  <c r="K12" i="16"/>
  <c r="K13" i="16"/>
  <c r="F14" i="16"/>
  <c r="G14" i="16"/>
  <c r="H14" i="16"/>
  <c r="I14" i="16"/>
  <c r="J14" i="16"/>
  <c r="K15" i="16"/>
  <c r="K16" i="16"/>
  <c r="K17" i="16"/>
  <c r="K18" i="16"/>
  <c r="K19" i="16"/>
  <c r="K20" i="16"/>
  <c r="K21" i="16"/>
  <c r="K22" i="16"/>
  <c r="K23" i="16"/>
  <c r="K24" i="16"/>
  <c r="K25" i="16"/>
  <c r="K26" i="16"/>
  <c r="E27" i="16"/>
  <c r="F27" i="16"/>
  <c r="G27" i="16"/>
  <c r="H27" i="16"/>
  <c r="H28" i="16" s="1"/>
  <c r="H29" i="16" s="1"/>
  <c r="I27" i="16"/>
  <c r="J27" i="16"/>
  <c r="E28" i="16"/>
  <c r="E29" i="16" s="1"/>
  <c r="K25" i="24"/>
  <c r="M25" i="24"/>
  <c r="M12" i="15"/>
  <c r="P12" i="15"/>
  <c r="Q12" i="15"/>
  <c r="R12" i="15"/>
  <c r="S12" i="15"/>
  <c r="T12" i="15"/>
  <c r="O20" i="15"/>
  <c r="P20" i="15"/>
  <c r="Q20" i="15"/>
  <c r="R20" i="15"/>
  <c r="S20" i="15"/>
  <c r="T20" i="15"/>
  <c r="E4" i="23"/>
  <c r="E6" i="23"/>
  <c r="G18" i="23"/>
  <c r="C19" i="23"/>
  <c r="I22" i="23" s="1"/>
  <c r="D19" i="23"/>
  <c r="I23" i="23" s="1"/>
  <c r="I19" i="23"/>
  <c r="C22" i="23"/>
  <c r="C23" i="23"/>
  <c r="C25" i="23"/>
  <c r="H3" i="26"/>
  <c r="J18" i="26"/>
  <c r="H7" i="8"/>
  <c r="D7" i="8"/>
  <c r="F7" i="8"/>
  <c r="J7" i="8"/>
  <c r="G27" i="31" s="1"/>
  <c r="E20" i="8"/>
  <c r="I20" i="8"/>
  <c r="I7" i="4"/>
  <c r="H23" i="2"/>
  <c r="E25" i="2"/>
  <c r="H25" i="2" s="1"/>
  <c r="E22" i="2"/>
  <c r="H22" i="2" s="1"/>
  <c r="K39" i="21"/>
  <c r="G24" i="2"/>
  <c r="G26" i="2" s="1"/>
  <c r="G38" i="2"/>
  <c r="H38" i="2" s="1"/>
  <c r="M64" i="18"/>
  <c r="O9" i="18"/>
  <c r="O6" i="18"/>
  <c r="G10" i="2"/>
  <c r="H10" i="2" s="1"/>
  <c r="G7" i="8"/>
  <c r="F19" i="23"/>
  <c r="I24" i="23" s="1"/>
  <c r="K25" i="30"/>
  <c r="O5" i="18"/>
  <c r="K27" i="16" l="1"/>
  <c r="T22" i="15"/>
  <c r="G30" i="31"/>
  <c r="G31" i="31" s="1"/>
  <c r="G42" i="31" s="1"/>
  <c r="H42" i="31" s="1"/>
  <c r="H27" i="31"/>
  <c r="J41" i="2"/>
  <c r="M39" i="18"/>
  <c r="J86" i="18" s="1"/>
  <c r="M40" i="20"/>
  <c r="M25" i="20"/>
  <c r="O53" i="18"/>
  <c r="O39" i="18"/>
  <c r="M40" i="21"/>
  <c r="J28" i="16"/>
  <c r="J29" i="16" s="1"/>
  <c r="G28" i="16"/>
  <c r="G29" i="16" s="1"/>
  <c r="E41" i="2"/>
  <c r="E20" i="2"/>
  <c r="H20" i="2" s="1"/>
  <c r="P64" i="18"/>
  <c r="P5" i="18"/>
  <c r="P39" i="18" s="1"/>
  <c r="L14" i="24"/>
  <c r="N20" i="15"/>
  <c r="Q22" i="15"/>
  <c r="K20" i="24"/>
  <c r="I8" i="4"/>
  <c r="P22" i="15"/>
  <c r="S22" i="15"/>
  <c r="R22" i="15"/>
  <c r="I7" i="8"/>
  <c r="I21" i="8" s="1"/>
  <c r="G6" i="23"/>
  <c r="H6" i="23" s="1"/>
  <c r="H7" i="23" s="1"/>
  <c r="H8" i="23" s="1"/>
  <c r="H9" i="23" s="1"/>
  <c r="H10" i="23" s="1"/>
  <c r="H11" i="23" s="1"/>
  <c r="H12" i="23" s="1"/>
  <c r="H13" i="23" s="1"/>
  <c r="H14" i="23" s="1"/>
  <c r="H15" i="23" s="1"/>
  <c r="H16" i="23" s="1"/>
  <c r="H17" i="23" s="1"/>
  <c r="H18" i="23" s="1"/>
  <c r="E12" i="2"/>
  <c r="H13" i="2"/>
  <c r="K13" i="2" s="1"/>
  <c r="H36" i="2"/>
  <c r="K36" i="2" s="1"/>
  <c r="G19" i="23"/>
  <c r="I25" i="23" s="1"/>
  <c r="J17" i="26"/>
  <c r="J19" i="26" s="1"/>
  <c r="J20" i="26" s="1"/>
  <c r="G20" i="26"/>
  <c r="E19" i="23"/>
  <c r="P41" i="18"/>
  <c r="P49" i="18"/>
  <c r="M65" i="18"/>
  <c r="P65" i="18" s="1"/>
  <c r="E7" i="8"/>
  <c r="L18" i="20"/>
  <c r="N18" i="20"/>
  <c r="L10" i="20"/>
  <c r="L25" i="24"/>
  <c r="I28" i="16"/>
  <c r="I29" i="16" s="1"/>
  <c r="K14" i="16"/>
  <c r="L38" i="20"/>
  <c r="J39" i="18"/>
  <c r="K28" i="16"/>
  <c r="K29" i="16" s="1"/>
  <c r="F28" i="16"/>
  <c r="F29" i="16" s="1"/>
  <c r="E11" i="2"/>
  <c r="E10" i="2"/>
  <c r="I5" i="4"/>
  <c r="E19" i="2"/>
  <c r="H19" i="2" s="1"/>
  <c r="K19" i="2" s="1"/>
  <c r="G11" i="2"/>
  <c r="G12" i="2"/>
  <c r="H12" i="2" s="1"/>
  <c r="G27" i="2"/>
  <c r="N12" i="15"/>
  <c r="O22" i="15"/>
  <c r="K42" i="31" l="1"/>
  <c r="M70" i="18"/>
  <c r="M71" i="18" s="1"/>
  <c r="K27" i="31"/>
  <c r="H30" i="31"/>
  <c r="J87" i="18"/>
  <c r="G7" i="2"/>
  <c r="H7" i="2" s="1"/>
  <c r="P47" i="18"/>
  <c r="P53" i="18" s="1"/>
  <c r="O71" i="18"/>
  <c r="J21" i="8"/>
  <c r="J40" i="8" s="1"/>
  <c r="G29" i="2"/>
  <c r="H29" i="2" s="1"/>
  <c r="M20" i="24"/>
  <c r="L20" i="24" s="1"/>
  <c r="L19" i="24"/>
  <c r="G37" i="2"/>
  <c r="G8" i="2"/>
  <c r="E8" i="2"/>
  <c r="H8" i="2"/>
  <c r="K8" i="2" s="1"/>
  <c r="E7" i="2"/>
  <c r="E21" i="2"/>
  <c r="H27" i="2"/>
  <c r="H11" i="2"/>
  <c r="G14" i="2"/>
  <c r="K30" i="31" l="1"/>
  <c r="H31" i="31"/>
  <c r="K31" i="31" s="1"/>
  <c r="O86" i="18"/>
  <c r="O90" i="18" s="1"/>
  <c r="O92" i="18" s="1"/>
  <c r="M86" i="18"/>
  <c r="M90" i="18" s="1"/>
  <c r="M92" i="18" s="1"/>
  <c r="G30" i="2"/>
  <c r="G31" i="2" s="1"/>
  <c r="F12" i="17"/>
  <c r="C39" i="17" s="1"/>
  <c r="K86" i="18"/>
  <c r="K87" i="18"/>
  <c r="G9" i="2"/>
  <c r="G15" i="2" s="1"/>
  <c r="J89" i="18"/>
  <c r="G40" i="2"/>
  <c r="H37" i="2"/>
  <c r="E9" i="2"/>
  <c r="F8" i="2" s="1"/>
  <c r="I6" i="4"/>
  <c r="H9" i="2"/>
  <c r="K9" i="2" s="1"/>
  <c r="K7" i="2"/>
  <c r="K11" i="2"/>
  <c r="H14" i="2"/>
  <c r="K27" i="2"/>
  <c r="H30" i="2"/>
  <c r="K30" i="2" s="1"/>
  <c r="H21" i="2"/>
  <c r="K21" i="2" s="1"/>
  <c r="E24" i="2"/>
  <c r="J5" i="4" l="1"/>
  <c r="E10" i="17"/>
  <c r="M79" i="18"/>
  <c r="M81" i="18" s="1"/>
  <c r="C10" i="17"/>
  <c r="C11" i="17" s="1"/>
  <c r="F10" i="17"/>
  <c r="L86" i="18"/>
  <c r="P71" i="18"/>
  <c r="L87" i="18"/>
  <c r="K89" i="18"/>
  <c r="K90" i="18" s="1"/>
  <c r="K92" i="18" s="1"/>
  <c r="J90" i="18"/>
  <c r="J92" i="18" s="1"/>
  <c r="H40" i="2"/>
  <c r="K40" i="2" s="1"/>
  <c r="G41" i="2"/>
  <c r="F7" i="2"/>
  <c r="F9" i="2"/>
  <c r="K14" i="2"/>
  <c r="H15" i="2"/>
  <c r="K15" i="2" s="1"/>
  <c r="H24" i="2"/>
  <c r="E26" i="2"/>
  <c r="E31" i="2" s="1"/>
  <c r="E42" i="2" s="1"/>
  <c r="E12" i="17" l="1"/>
  <c r="C38" i="17" s="1"/>
  <c r="C40" i="17" s="1"/>
  <c r="D10" i="17"/>
  <c r="D11" i="17" s="1"/>
  <c r="D12" i="17" s="1"/>
  <c r="I10" i="17"/>
  <c r="D18" i="17"/>
  <c r="L90" i="18"/>
  <c r="L89" i="18"/>
  <c r="H41" i="2"/>
  <c r="K41" i="2" s="1"/>
  <c r="G42" i="2"/>
  <c r="H42" i="2" s="1"/>
  <c r="C12" i="17"/>
  <c r="H26" i="2"/>
  <c r="H31" i="2" s="1"/>
  <c r="K31" i="2" s="1"/>
  <c r="K24" i="2"/>
  <c r="G10" i="17" l="1"/>
  <c r="G11" i="17"/>
  <c r="L92" i="18"/>
  <c r="G12" i="17" l="1"/>
  <c r="F27" i="17" l="1"/>
  <c r="C35" i="17" s="1"/>
  <c r="G48" i="2" s="1"/>
  <c r="H48" i="2" s="1"/>
  <c r="E27" i="17"/>
  <c r="C34" i="17" s="1"/>
  <c r="G46" i="2" s="1"/>
  <c r="H46" i="2" s="1"/>
  <c r="D27" i="17" l="1"/>
  <c r="C33" i="17" s="1"/>
  <c r="G45" i="2" s="1"/>
  <c r="H45" i="2" s="1"/>
  <c r="H47" i="2" s="1"/>
  <c r="F34" i="17"/>
  <c r="G34" i="17" s="1"/>
  <c r="G27" i="17" l="1"/>
  <c r="C36" i="17"/>
  <c r="C41" i="17" s="1"/>
  <c r="G47" i="2"/>
  <c r="D33" i="17" l="1"/>
  <c r="D35" i="17"/>
  <c r="D34" i="17"/>
  <c r="I22" i="4"/>
  <c r="I24" i="4" s="1"/>
  <c r="G22" i="4"/>
  <c r="G24" i="4" s="1"/>
  <c r="D3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Babatunde A. Sodipo</author>
  </authors>
  <commentList>
    <comment ref="J54" authorId="0" shapeId="0" xr:uid="{A728A2C9-9940-43B9-BD71-72E4053517D8}">
      <text>
        <r>
          <rPr>
            <b/>
            <sz val="9"/>
            <color indexed="81"/>
            <rFont val="Tahoma"/>
            <family val="2"/>
          </rPr>
          <t>Babatunde A. Sodipo:</t>
        </r>
        <r>
          <rPr>
            <sz val="9"/>
            <color indexed="81"/>
            <rFont val="Tahoma"/>
            <family val="2"/>
          </rPr>
          <t xml:space="preserve">
2016 - 2018 Budget only</t>
        </r>
      </text>
    </comment>
    <comment ref="J59" authorId="0" shapeId="0" xr:uid="{2A71BD6F-C755-4391-A888-6399710A8D03}">
      <text>
        <r>
          <rPr>
            <b/>
            <sz val="9"/>
            <color indexed="81"/>
            <rFont val="Tahoma"/>
            <family val="2"/>
          </rPr>
          <t xml:space="preserve">Babatunde A. Sodipo:
2017 - </t>
        </r>
        <r>
          <rPr>
            <sz val="9"/>
            <color indexed="81"/>
            <rFont val="Tahoma"/>
            <family val="2"/>
          </rPr>
          <t>2018 Budget</t>
        </r>
      </text>
    </comment>
    <comment ref="J63" authorId="0" shapeId="0" xr:uid="{8E4AAA87-03EA-4AE0-AE8D-C186FE933249}">
      <text>
        <r>
          <rPr>
            <b/>
            <sz val="9"/>
            <color indexed="81"/>
            <rFont val="Tahoma"/>
            <family val="2"/>
          </rPr>
          <t>Babatunde A. Sodipo:</t>
        </r>
        <r>
          <rPr>
            <sz val="9"/>
            <color indexed="81"/>
            <rFont val="Tahoma"/>
            <family val="2"/>
          </rPr>
          <t xml:space="preserve">
2016 - 2018 Budget only</t>
        </r>
      </text>
    </comment>
    <comment ref="J67" authorId="0" shapeId="0" xr:uid="{4CFDE0C8-FFC5-4418-AF70-B6C22421D0A5}">
      <text>
        <r>
          <rPr>
            <b/>
            <sz val="9"/>
            <color indexed="81"/>
            <rFont val="Tahoma"/>
            <family val="2"/>
          </rPr>
          <t xml:space="preserve">Babatunde A. Sodipo:
</t>
        </r>
        <r>
          <rPr>
            <sz val="9"/>
            <color indexed="81"/>
            <rFont val="Tahoma"/>
            <family val="2"/>
          </rPr>
          <t>2018 Budget</t>
        </r>
      </text>
    </comment>
    <comment ref="J71" authorId="0" shapeId="0" xr:uid="{8A183C31-4D89-48CB-A783-BA79556AC036}">
      <text>
        <r>
          <rPr>
            <b/>
            <sz val="9"/>
            <color indexed="81"/>
            <rFont val="Tahoma"/>
            <family val="2"/>
          </rPr>
          <t>Babatunde A. Sodipo:</t>
        </r>
        <r>
          <rPr>
            <sz val="9"/>
            <color indexed="81"/>
            <rFont val="Tahoma"/>
            <family val="2"/>
          </rPr>
          <t xml:space="preserve">
2009 - 2017 Budget only</t>
        </r>
      </text>
    </comment>
    <comment ref="J72" authorId="0" shapeId="0" xr:uid="{BC5D3DA5-1864-4D63-BDDF-291924EC1814}">
      <text>
        <r>
          <rPr>
            <b/>
            <sz val="9"/>
            <color indexed="81"/>
            <rFont val="Tahoma"/>
            <family val="2"/>
          </rPr>
          <t xml:space="preserve">Babatunde A. Sodipo:
</t>
        </r>
        <r>
          <rPr>
            <sz val="9"/>
            <color indexed="81"/>
            <rFont val="Tahoma"/>
            <family val="2"/>
          </rPr>
          <t>2018 Budget</t>
        </r>
      </text>
    </comment>
    <comment ref="J75" authorId="0" shapeId="0" xr:uid="{10019BF1-6943-4D88-9DB5-A15835E1FC83}">
      <text>
        <r>
          <rPr>
            <b/>
            <sz val="9"/>
            <color indexed="81"/>
            <rFont val="Tahoma"/>
            <family val="2"/>
          </rPr>
          <t xml:space="preserve">Babatunde A. Sodipo:
</t>
        </r>
        <r>
          <rPr>
            <sz val="9"/>
            <color indexed="81"/>
            <rFont val="Tahoma"/>
            <family val="2"/>
          </rPr>
          <t>2018 Budget</t>
        </r>
      </text>
    </comment>
    <comment ref="J76" authorId="0" shapeId="0" xr:uid="{86421CCA-B36A-4A88-BDAC-781129AD4068}">
      <text>
        <r>
          <rPr>
            <b/>
            <sz val="9"/>
            <color indexed="81"/>
            <rFont val="Tahoma"/>
            <family val="2"/>
          </rPr>
          <t xml:space="preserve">Babatunde A. Sodipo:
</t>
        </r>
        <r>
          <rPr>
            <sz val="9"/>
            <color indexed="81"/>
            <rFont val="Tahoma"/>
            <family val="2"/>
          </rPr>
          <t>2018 Budget</t>
        </r>
      </text>
    </comment>
  </commentList>
</comments>
</file>

<file path=xl/sharedStrings.xml><?xml version="1.0" encoding="utf-8"?>
<sst xmlns="http://schemas.openxmlformats.org/spreadsheetml/2006/main" count="1721" uniqueCount="834">
  <si>
    <t>SALES</t>
  </si>
  <si>
    <t>DESCRIPTION</t>
  </si>
  <si>
    <t>REF.</t>
  </si>
  <si>
    <t>NAIRA EQUIVALENT</t>
  </si>
  <si>
    <t xml:space="preserve">Export Crude Oil </t>
  </si>
  <si>
    <t>BBLS/$</t>
  </si>
  <si>
    <t>A</t>
  </si>
  <si>
    <t>Export Gas (NGL/LPG/EGTL)</t>
  </si>
  <si>
    <t>MT/$</t>
  </si>
  <si>
    <t>B</t>
  </si>
  <si>
    <t>MBTU/$</t>
  </si>
  <si>
    <t>Total Oil &amp; Gas (c ) = (a) + (b)</t>
  </si>
  <si>
    <t>SALES RECEIPTS</t>
  </si>
  <si>
    <t>US$</t>
  </si>
  <si>
    <t>=N=</t>
  </si>
  <si>
    <t>Export Crude Oil</t>
  </si>
  <si>
    <t>C</t>
  </si>
  <si>
    <t>Total Oil &amp; Gas Export (d)</t>
  </si>
  <si>
    <t xml:space="preserve">Other Receipts </t>
  </si>
  <si>
    <t>Gross Oil &amp; Gas Export (e)</t>
  </si>
  <si>
    <t>D</t>
  </si>
  <si>
    <t>Domestic Gas and Other Receipts</t>
  </si>
  <si>
    <t>Total Oil &amp; Gas Domestic (f )</t>
  </si>
  <si>
    <t xml:space="preserve">Gross Revenue Oil &amp; Gas (g) = (e) + (f) </t>
  </si>
  <si>
    <t>DEDUCTIONS</t>
  </si>
  <si>
    <t>E</t>
  </si>
  <si>
    <t>Govt. Priority Projects</t>
  </si>
  <si>
    <t>F</t>
  </si>
  <si>
    <t>H</t>
  </si>
  <si>
    <t>PMS Under-Recovery</t>
  </si>
  <si>
    <t>I</t>
  </si>
  <si>
    <t>PMS Under-Recovery Arrears</t>
  </si>
  <si>
    <t>DPR (Royalty)</t>
  </si>
  <si>
    <t>J</t>
  </si>
  <si>
    <t>FIRS (Taxes)</t>
  </si>
  <si>
    <t>Crude Oil &amp; Products Losses</t>
  </si>
  <si>
    <t>JV</t>
  </si>
  <si>
    <t>JV GAS</t>
  </si>
  <si>
    <t>PSC</t>
  </si>
  <si>
    <t>TOTAL</t>
  </si>
  <si>
    <t>Tax</t>
  </si>
  <si>
    <t>Profit</t>
  </si>
  <si>
    <t>JV CRUDE</t>
  </si>
  <si>
    <t>Total</t>
  </si>
  <si>
    <t>VARIANCE</t>
  </si>
  <si>
    <t>S/N</t>
  </si>
  <si>
    <t>Federation Export</t>
  </si>
  <si>
    <t>Domestic Crude</t>
  </si>
  <si>
    <t>FIRS - PSC Tax Oil</t>
  </si>
  <si>
    <t>DPR – Royalty &amp; Con.</t>
  </si>
  <si>
    <t xml:space="preserve"> TOTAL GAS  SALES</t>
  </si>
  <si>
    <t>Fiscal Regime</t>
  </si>
  <si>
    <t>PRODUCER</t>
  </si>
  <si>
    <t>QTY IN BBLS</t>
  </si>
  <si>
    <t xml:space="preserve">Variance </t>
  </si>
  <si>
    <t>Remark</t>
  </si>
  <si>
    <t>AITEO</t>
  </si>
  <si>
    <t>CNL</t>
  </si>
  <si>
    <t>MPN</t>
  </si>
  <si>
    <t>SPDC</t>
  </si>
  <si>
    <t>TEPNG</t>
  </si>
  <si>
    <t xml:space="preserve">Total </t>
  </si>
  <si>
    <t>Year:</t>
  </si>
  <si>
    <t>Month:</t>
  </si>
  <si>
    <t>June</t>
  </si>
  <si>
    <t xml:space="preserve">SN </t>
  </si>
  <si>
    <t>Project Name</t>
  </si>
  <si>
    <t>Contractor</t>
  </si>
  <si>
    <t>Project Location</t>
  </si>
  <si>
    <t>Contract Type</t>
  </si>
  <si>
    <t xml:space="preserve">Project Period </t>
  </si>
  <si>
    <t>% of Completion</t>
  </si>
  <si>
    <t>Balance to Completion %</t>
  </si>
  <si>
    <t>Remarks</t>
  </si>
  <si>
    <t>State</t>
  </si>
  <si>
    <t>LGA</t>
  </si>
  <si>
    <t>Commencement Date</t>
  </si>
  <si>
    <t>Expected Completion Date</t>
  </si>
  <si>
    <t>US$ (Mn)</t>
  </si>
  <si>
    <t>=N= (Mn)</t>
  </si>
  <si>
    <t>REMARKS</t>
  </si>
  <si>
    <t>(A) GAS INFRASTRUCTURE DEVELOPMENT (GID)</t>
  </si>
  <si>
    <t>Escravos -Lagos-Pipeline Expansion Phase I (ELP I)</t>
  </si>
  <si>
    <t>Zakhem Nig. Ltd</t>
  </si>
  <si>
    <t>Delta/Edo States</t>
  </si>
  <si>
    <t>Lump Sum</t>
  </si>
  <si>
    <t xml:space="preserve"> </t>
  </si>
  <si>
    <t>Provisional Sum</t>
  </si>
  <si>
    <t>Escravos -Lagos-Pipeline Expansion Phase II (ELP II)</t>
  </si>
  <si>
    <t>Delta/Edo/Ondo/ Ogun/Lagos States</t>
  </si>
  <si>
    <t xml:space="preserve">Odidi Warri Gas Pipeline Expansion project (OWEP) </t>
  </si>
  <si>
    <t>Nestoil Nig. Ltd</t>
  </si>
  <si>
    <t>Delta State</t>
  </si>
  <si>
    <t>Contract awarded but work is yet to commence</t>
  </si>
  <si>
    <t>NAOC OBOB – OB3 CTMS Gas Pipeline Project</t>
  </si>
  <si>
    <t>Oilserv Nig. Ltd</t>
  </si>
  <si>
    <t>Rivers State</t>
  </si>
  <si>
    <t>Trans-Nigeria Gas Pipeline (TNGP)
(Govt. Funded)</t>
  </si>
  <si>
    <t>None</t>
  </si>
  <si>
    <t>Cross River/Rivers States</t>
  </si>
  <si>
    <t>Rivers/Abia/Enugu/Kogi States</t>
  </si>
  <si>
    <t>Kogi/Kaduna/Kano States /FCT</t>
  </si>
  <si>
    <t>Contractor Financing</t>
  </si>
  <si>
    <t>Gas Supply to NIPP Egbema</t>
  </si>
  <si>
    <t>Rivers/Imo States</t>
  </si>
  <si>
    <t>Obiafu/Obrikom-Oben (OB3)</t>
  </si>
  <si>
    <t>Lot A: Nestoil Ltd</t>
  </si>
  <si>
    <t>Rivers/Delta States</t>
  </si>
  <si>
    <t>Lot B: Oilserv Ltd</t>
  </si>
  <si>
    <t>OB3 Gas Supply Lines: OBOB-OB3 CTMS &amp; ANOH -OB3 CTMS</t>
  </si>
  <si>
    <t>EPC yet to be Awarded</t>
  </si>
  <si>
    <t>Imo/Rivers States</t>
  </si>
  <si>
    <t>ELP-Ibadan-Ilorin-Jebba (EIIJ)</t>
  </si>
  <si>
    <t>West Niger Delta  CPF (WEND CPF)</t>
  </si>
  <si>
    <t>Construction of Egbin 500 MMscfd PRMS</t>
  </si>
  <si>
    <t>FEED Contractor - OSKA Jo &amp; Partners</t>
  </si>
  <si>
    <t>Egbin, Lagos State</t>
  </si>
  <si>
    <t>Upgrade of Sapele Metering Station</t>
  </si>
  <si>
    <t>FEED Contractor - IESL</t>
  </si>
  <si>
    <t>Sapele, Delta State</t>
  </si>
  <si>
    <t>Upgrade of Oben Metering Station</t>
  </si>
  <si>
    <t>FEED Contractor - DOVER Nig. Ltd</t>
  </si>
  <si>
    <t>Oben, Edo State</t>
  </si>
  <si>
    <t>Upgrade of Ajaokuta Metering Station</t>
  </si>
  <si>
    <t>FEED Contractor - ILF Nig. Ltd</t>
  </si>
  <si>
    <t>Ajaokuta, Kogi State</t>
  </si>
  <si>
    <t>Upgrade of Delta IV</t>
  </si>
  <si>
    <t>FEED Contractor - Weam &amp; Co.Nig. Ltd</t>
  </si>
  <si>
    <t>Ughelli,  Delta State</t>
  </si>
  <si>
    <t xml:space="preserve">Upgrade of Afam Metering Station. </t>
  </si>
  <si>
    <t>EPC Contractor - IESL/Aquamation JV</t>
  </si>
  <si>
    <t>Afam, Rivers State</t>
  </si>
  <si>
    <t>Provision of fuel gas supply facilities at Gbaramatu &amp; Escravos</t>
  </si>
  <si>
    <t>EpC - FENOG Nig. Ltd</t>
  </si>
  <si>
    <t>Escravos Environs, Delta State</t>
  </si>
  <si>
    <t>Contract Sum</t>
  </si>
  <si>
    <t>JAIHIND</t>
  </si>
  <si>
    <t>PAPALANTO</t>
  </si>
  <si>
    <t>GC LTD</t>
  </si>
  <si>
    <t>OMOTOSHO</t>
  </si>
  <si>
    <t>ZAKHEM</t>
  </si>
  <si>
    <t>GEREGU</t>
  </si>
  <si>
    <t>NEST OIL</t>
  </si>
  <si>
    <t>ALAOJI</t>
  </si>
  <si>
    <t>OBIGBO</t>
  </si>
  <si>
    <t>ABEOKUTA</t>
  </si>
  <si>
    <t>SUB-TOTAL (A)</t>
  </si>
  <si>
    <t>(B)FRONTIER EXPLORATION SERVICES (FES)</t>
  </si>
  <si>
    <t>SUB-TOTAL (B)</t>
  </si>
  <si>
    <t>(C) BRASS LNG GAS SUPPLY PROJECT</t>
  </si>
  <si>
    <t>SUB-TOTAL (C )</t>
  </si>
  <si>
    <t>(D) EGTL OPERATING EXPENSES</t>
  </si>
  <si>
    <t>SUB-TOTAL (D)</t>
  </si>
  <si>
    <t>(E) RENEWABLE ENERGY DEVELOPMENT (RED)</t>
  </si>
  <si>
    <t>SUB-TOTAL (E )</t>
  </si>
  <si>
    <t>QTY IN MT</t>
  </si>
  <si>
    <t>REMARK</t>
  </si>
  <si>
    <t>NLNG FEEDSTOCK</t>
  </si>
  <si>
    <t>QTY IN BTU</t>
  </si>
  <si>
    <t>NAOC</t>
  </si>
  <si>
    <t>Description</t>
  </si>
  <si>
    <t>Crude Oil</t>
  </si>
  <si>
    <t>Gas</t>
  </si>
  <si>
    <t>CUSTOMER</t>
  </si>
  <si>
    <t>AVRG PRICE/ BBL ($)</t>
  </si>
  <si>
    <t>SALES VALUE IN US$</t>
  </si>
  <si>
    <t>BUDGET VALUE
   $51.00/BBLS</t>
  </si>
  <si>
    <t>X RATE TO NAIRA</t>
  </si>
  <si>
    <t>DSDP Cargoes</t>
  </si>
  <si>
    <t xml:space="preserve">Refinery Delivery </t>
  </si>
  <si>
    <t xml:space="preserve">TOTAL (A) </t>
  </si>
  <si>
    <t>DOMESTIC GAS &amp; OTHER RECIPTS</t>
  </si>
  <si>
    <t>JV MISC. INCOME</t>
  </si>
  <si>
    <t>SUB-TOTAL</t>
  </si>
  <si>
    <t>NAIRA</t>
  </si>
  <si>
    <t>TOTAL (B)</t>
  </si>
  <si>
    <t>(TOTAL A+B)</t>
  </si>
  <si>
    <t>PIPELINE SEGMENT</t>
  </si>
  <si>
    <t>PROD.</t>
  </si>
  <si>
    <t xml:space="preserve"> PUMPED         (m3) </t>
  </si>
  <si>
    <t xml:space="preserve"> RECEIVED (m3) </t>
  </si>
  <si>
    <t>litres</t>
  </si>
  <si>
    <t>%</t>
  </si>
  <si>
    <t>A/COVE - MOSIMI &amp; A/COVE-IDIMU-SATELLITE</t>
  </si>
  <si>
    <t>PMS</t>
  </si>
  <si>
    <t>DPK</t>
  </si>
  <si>
    <t>AGO</t>
  </si>
  <si>
    <t>H2O</t>
  </si>
  <si>
    <t>MOSIMI - IBADAN</t>
  </si>
  <si>
    <t>MOSIMI - SATELLITE</t>
  </si>
  <si>
    <t>IBADAN - ILORIN</t>
  </si>
  <si>
    <t>MOSIMI - ORE</t>
  </si>
  <si>
    <t>KADUNA - SULEJA</t>
  </si>
  <si>
    <t>KADUNA - JOS</t>
  </si>
  <si>
    <t>KADUNA - KANO</t>
  </si>
  <si>
    <t>KADUNA - GUSAU</t>
  </si>
  <si>
    <t>SULEJA - MINNA</t>
  </si>
  <si>
    <t>JOS - GOMBE</t>
  </si>
  <si>
    <t>PH - ABA</t>
  </si>
  <si>
    <t>WARRI-BENIN</t>
  </si>
  <si>
    <t>BBL</t>
  </si>
  <si>
    <t>CNL-WRPC</t>
  </si>
  <si>
    <t>ESCRAVOS-WRPC</t>
  </si>
  <si>
    <t>WARRI-KADUNA</t>
  </si>
  <si>
    <t>NPDC-WARRI</t>
  </si>
  <si>
    <t>BONNY-PHRC</t>
  </si>
  <si>
    <r>
      <t>Amount                (</t>
    </r>
    <r>
      <rPr>
        <b/>
        <strike/>
        <sz val="11"/>
        <color indexed="8"/>
        <rFont val="Calibri"/>
        <family val="2"/>
      </rPr>
      <t>N</t>
    </r>
    <r>
      <rPr>
        <b/>
        <sz val="11"/>
        <color indexed="8"/>
        <rFont val="Calibri"/>
        <family val="2"/>
      </rPr>
      <t>)</t>
    </r>
  </si>
  <si>
    <r>
      <t>m</t>
    </r>
    <r>
      <rPr>
        <b/>
        <vertAlign val="superscript"/>
        <sz val="11"/>
        <color indexed="8"/>
        <rFont val="Calibri"/>
        <family val="2"/>
      </rPr>
      <t>3</t>
    </r>
  </si>
  <si>
    <t>PUMPED       (BBL)</t>
  </si>
  <si>
    <t>RECEIPT       (BBL)</t>
  </si>
  <si>
    <t>DSDP</t>
  </si>
  <si>
    <t>REFINERY</t>
  </si>
  <si>
    <t>AMOUNT DUE IN CURRENT MONTH</t>
  </si>
  <si>
    <t>ARREARS DEDUCTED IN CURRENT MONTH</t>
  </si>
  <si>
    <t>TOTAL FAAC DEDUCTION</t>
  </si>
  <si>
    <t>CUMMULATIVE OUTSTANDING</t>
  </si>
  <si>
    <t>January</t>
  </si>
  <si>
    <t>February</t>
  </si>
  <si>
    <t>March</t>
  </si>
  <si>
    <t>April</t>
  </si>
  <si>
    <t>May</t>
  </si>
  <si>
    <t>July</t>
  </si>
  <si>
    <t>August</t>
  </si>
  <si>
    <t>September</t>
  </si>
  <si>
    <t>October</t>
  </si>
  <si>
    <t>November</t>
  </si>
  <si>
    <t>December</t>
  </si>
  <si>
    <t>2</t>
  </si>
  <si>
    <t>3</t>
  </si>
  <si>
    <t>4</t>
  </si>
  <si>
    <t>5</t>
  </si>
  <si>
    <t>6</t>
  </si>
  <si>
    <t>(a)</t>
  </si>
  <si>
    <t>MCA - CRUDE OIL</t>
  </si>
  <si>
    <t xml:space="preserve"> MCA VALUE
100 % </t>
  </si>
  <si>
    <t xml:space="preserve">FIRS -PPT  </t>
  </si>
  <si>
    <t>DPR-ROYALTY</t>
  </si>
  <si>
    <t>FIRS - EDU. TAX</t>
  </si>
  <si>
    <t>CARRY  OIL</t>
  </si>
  <si>
    <t xml:space="preserve"> SHARE  OIL</t>
  </si>
  <si>
    <t>B/L DATE</t>
  </si>
  <si>
    <t>DUE DATE</t>
  </si>
  <si>
    <t>VESSEL</t>
  </si>
  <si>
    <t>CRUDE TYPE</t>
  </si>
  <si>
    <t>L/C  NO.</t>
  </si>
  <si>
    <t>BANK</t>
  </si>
  <si>
    <t>AGR.</t>
  </si>
  <si>
    <t>INVOICE NO.</t>
  </si>
  <si>
    <t>UNIT PRICE</t>
  </si>
  <si>
    <t xml:space="preserve"> US$</t>
  </si>
  <si>
    <t>BB</t>
  </si>
  <si>
    <t>AMB</t>
  </si>
  <si>
    <t>(b)</t>
  </si>
  <si>
    <t>MCA - GAS</t>
  </si>
  <si>
    <t>FIRS - GAS @ CIT</t>
  </si>
  <si>
    <t>RESIDUAL CARRY GAS</t>
  </si>
  <si>
    <t>SHARE GAS</t>
  </si>
  <si>
    <t>GAS TYPE</t>
  </si>
  <si>
    <t>QTY IN MMBTU</t>
  </si>
  <si>
    <t>PIPELINE</t>
  </si>
  <si>
    <t xml:space="preserve">GRAND-TOTAL </t>
  </si>
  <si>
    <t>N -Gas Export</t>
  </si>
  <si>
    <t>NLNG Feedstock Gas</t>
  </si>
  <si>
    <t xml:space="preserve">NLNG Feedstock Gas </t>
  </si>
  <si>
    <t>N-Gas Export</t>
  </si>
  <si>
    <t xml:space="preserve">NGL/LPG/EGTL  </t>
  </si>
  <si>
    <t xml:space="preserve">N-GAS </t>
  </si>
  <si>
    <t>MISC</t>
  </si>
  <si>
    <t>COSTS</t>
  </si>
  <si>
    <t>ROYALTY</t>
  </si>
  <si>
    <t>TAX</t>
  </si>
  <si>
    <t>PROFIT</t>
  </si>
  <si>
    <t>Net Contribution</t>
  </si>
  <si>
    <t>Profit before Tax</t>
  </si>
  <si>
    <t>REPAYMENT AGREEMENT AND 3RD PARTY TEMPLATE FOR FAAC REPORTING</t>
  </si>
  <si>
    <t>LIFTINGS</t>
  </si>
  <si>
    <t>COMPANIES</t>
  </si>
  <si>
    <t>TOTAL DEBT/REPAYMENT</t>
  </si>
  <si>
    <t>TAXES</t>
  </si>
  <si>
    <t>LENDERS OBLIGATION</t>
  </si>
  <si>
    <t>MOBIL</t>
  </si>
  <si>
    <t>TEPENG</t>
  </si>
  <si>
    <t>LOCAL JVS</t>
  </si>
  <si>
    <t>DPR</t>
  </si>
  <si>
    <t>FIRS</t>
  </si>
  <si>
    <t>BBLS/MT</t>
  </si>
  <si>
    <t>CHEETAH</t>
  </si>
  <si>
    <t>EQ$'M</t>
  </si>
  <si>
    <t>Negotiated Debt</t>
  </si>
  <si>
    <t>Cash payment SPDC Escrow</t>
  </si>
  <si>
    <t>Cash payment NGL Escrow</t>
  </si>
  <si>
    <t>Price Balance(Cheetah)</t>
  </si>
  <si>
    <t>2017 TOTAL PAYMENT</t>
  </si>
  <si>
    <t>Cargo lifting Jan</t>
  </si>
  <si>
    <t>Project Falcon Jan</t>
  </si>
  <si>
    <t>Cargo Lifting Feb</t>
  </si>
  <si>
    <t>Cargo lifting April</t>
  </si>
  <si>
    <t>Cargo lifting May</t>
  </si>
  <si>
    <t>Cargo lifting (increamental)</t>
  </si>
  <si>
    <t>Price Balance June</t>
  </si>
  <si>
    <t>REPAYMENT TO DATE</t>
  </si>
  <si>
    <t>YTD OUTSTANDING</t>
  </si>
  <si>
    <t>AGR</t>
  </si>
  <si>
    <t>ESL</t>
  </si>
  <si>
    <t>FB</t>
  </si>
  <si>
    <t>BL</t>
  </si>
  <si>
    <t>QIL</t>
  </si>
  <si>
    <t xml:space="preserve">NLNG </t>
  </si>
  <si>
    <t xml:space="preserve">MISCELLANEOUS </t>
  </si>
  <si>
    <t>Royalty</t>
  </si>
  <si>
    <t>ARREARS DEDUCTED TO DATE</t>
  </si>
  <si>
    <t>2018 TOTAL PAYMENT</t>
  </si>
  <si>
    <t>MONTH</t>
  </si>
  <si>
    <t>DSDP SUPPLIER</t>
  </si>
  <si>
    <t>PRODUCT VESSEL</t>
  </si>
  <si>
    <t>PRODUCT LAYCAN</t>
  </si>
  <si>
    <t>PRODUCT BLDate</t>
  </si>
  <si>
    <t>PRODUCT BL QTY (MT)</t>
  </si>
  <si>
    <t>OUTTURN QTY
(MT)</t>
  </si>
  <si>
    <t>DSDP UNIT COST ($/MT)</t>
  </si>
  <si>
    <t xml:space="preserve">MONTHLY AVERAGE FREIGHT ($/MT) </t>
  </si>
  <si>
    <t>PPPRA C+F ($/MT)</t>
  </si>
  <si>
    <t>FX RATE</t>
  </si>
  <si>
    <t>COST OF SUPPLY (N/L)</t>
  </si>
  <si>
    <t>TRANSFER PRICE TO PPMC/RETAIL (N/L)</t>
  </si>
  <si>
    <t>NNPC UNIT UNDER/OVER RECOVERY (N/L) PPMC EX-COASTAL</t>
  </si>
  <si>
    <t>DSDP OVER/UNDER RECOVERY ESTIMATES (NAIRA)</t>
  </si>
  <si>
    <t>G</t>
  </si>
  <si>
    <t>DUKE OIL</t>
  </si>
  <si>
    <t>PPT CRUDE</t>
  </si>
  <si>
    <t>BONGA</t>
  </si>
  <si>
    <t>SNEPCO</t>
  </si>
  <si>
    <t>SUB TOTAL (a)</t>
  </si>
  <si>
    <t>EXCH RATE  NAIRA</t>
  </si>
  <si>
    <t>VALUE PAYABLE IN NAIRA</t>
  </si>
  <si>
    <t>SUB TOTAL (b)</t>
  </si>
  <si>
    <t xml:space="preserve"> TOTAL  PSC </t>
  </si>
  <si>
    <t>( c )</t>
  </si>
  <si>
    <t xml:space="preserve">  MCA OIL LIFTINGS</t>
  </si>
  <si>
    <t>SUB TOTAL (c)</t>
  </si>
  <si>
    <t>( d )</t>
  </si>
  <si>
    <t>MCA GAS</t>
  </si>
  <si>
    <t xml:space="preserve"> VALUE IN US$</t>
  </si>
  <si>
    <t xml:space="preserve"> TOTAL (a+c+d) payable in USD</t>
  </si>
  <si>
    <t xml:space="preserve"> TOTAL (b) payable in NGN</t>
  </si>
  <si>
    <t xml:space="preserve">US$ </t>
  </si>
  <si>
    <t xml:space="preserve">PSC - ROYALTY </t>
  </si>
  <si>
    <t xml:space="preserve">RA- ROYALTY </t>
  </si>
  <si>
    <t xml:space="preserve"> MCA OIL LIFTINGS</t>
  </si>
  <si>
    <t>(d)</t>
  </si>
  <si>
    <t xml:space="preserve"> MCA GAS LIFTINGS</t>
  </si>
  <si>
    <t>N</t>
  </si>
  <si>
    <t>REFINERY JV</t>
  </si>
  <si>
    <t>Exhange Rate USD/ NGN as advised by CBN @</t>
  </si>
  <si>
    <t>NLNG  Feedstock</t>
  </si>
  <si>
    <t>JV NGL/LPG Export</t>
  </si>
  <si>
    <t>NLNG Feedstock</t>
  </si>
  <si>
    <t>Interest  - JP Morgan Crude A/C</t>
  </si>
  <si>
    <t>Interest  - JP Morgan Gas A/C</t>
  </si>
  <si>
    <t xml:space="preserve">N. N. P. C. </t>
  </si>
  <si>
    <t xml:space="preserve">JV - RA ACCOUNTS </t>
  </si>
  <si>
    <t xml:space="preserve">TOTAL </t>
  </si>
  <si>
    <t xml:space="preserve">GRAND TOTAL </t>
  </si>
  <si>
    <t xml:space="preserve">GAS </t>
  </si>
  <si>
    <t>VALUE DATE</t>
  </si>
  <si>
    <t>Domestic Gas  (Export Gas in Naira)</t>
  </si>
  <si>
    <t>DOMESTIC GAS &amp; OTHER MISCELLANEOUS INCOME</t>
  </si>
  <si>
    <t xml:space="preserve">EXCH RATE </t>
  </si>
  <si>
    <t>MCA</t>
  </si>
  <si>
    <t>RA/Misc</t>
  </si>
  <si>
    <t>GROSS  INCOME</t>
  </si>
  <si>
    <t xml:space="preserve">T1&amp;T2 </t>
  </si>
  <si>
    <t xml:space="preserve">TAX </t>
  </si>
  <si>
    <t>CASH CALL REPAYMENT/FUNDING</t>
  </si>
  <si>
    <t>GROSS TOTAL</t>
  </si>
  <si>
    <t xml:space="preserve">DESCRIPTION </t>
  </si>
  <si>
    <t>TOTAL JV (OIL &amp; GAS)</t>
  </si>
  <si>
    <t>ROYALTY (NAIRA)</t>
  </si>
  <si>
    <t>ROYALTY US$</t>
  </si>
  <si>
    <t>NOTE: Any change in the Exchange rate will apply to all other sheets within the work book</t>
  </si>
  <si>
    <t>Checked By :</t>
  </si>
  <si>
    <t>Prepared By:</t>
  </si>
  <si>
    <t xml:space="preserve">PREPARED BY: </t>
  </si>
  <si>
    <t xml:space="preserve">CHECKED BY: </t>
  </si>
  <si>
    <t xml:space="preserve">                          PREPARED BY:</t>
  </si>
  <si>
    <t>CHECKED BY:</t>
  </si>
  <si>
    <t>PREPARED BY :</t>
  </si>
  <si>
    <t>Credit Notes</t>
  </si>
  <si>
    <t>Unit</t>
  </si>
  <si>
    <t>Ref</t>
  </si>
  <si>
    <t>NGN</t>
  </si>
  <si>
    <t>Volume</t>
  </si>
  <si>
    <t>USD</t>
  </si>
  <si>
    <t>NGN Equiv.</t>
  </si>
  <si>
    <t>Sub-total (a)</t>
  </si>
  <si>
    <t>Sub-total (b)</t>
  </si>
  <si>
    <t>Currency</t>
  </si>
  <si>
    <t>$</t>
  </si>
  <si>
    <t>₦</t>
  </si>
  <si>
    <t>Pipeline Management Cost</t>
  </si>
  <si>
    <r>
      <t>MT/</t>
    </r>
    <r>
      <rPr>
        <strike/>
        <sz val="11"/>
        <color indexed="8"/>
        <rFont val="Times New Roman"/>
        <family val="1"/>
      </rPr>
      <t>₦</t>
    </r>
  </si>
  <si>
    <t>-  NGN  -</t>
  </si>
  <si>
    <t>Total Deduction (excluding T1/T2)</t>
  </si>
  <si>
    <t>Contribution to Federation by Segment</t>
  </si>
  <si>
    <t>Gross Contribution</t>
  </si>
  <si>
    <r>
      <rPr>
        <b/>
        <i/>
        <sz val="11"/>
        <color indexed="8"/>
        <rFont val="Times New Roman"/>
        <family val="1"/>
      </rPr>
      <t>Less:</t>
    </r>
    <r>
      <rPr>
        <sz val="11"/>
        <color indexed="8"/>
        <rFont val="Times New Roman"/>
        <family val="1"/>
      </rPr>
      <t xml:space="preserve"> Priority Project</t>
    </r>
  </si>
  <si>
    <t>Gross Revenue</t>
  </si>
  <si>
    <r>
      <rPr>
        <b/>
        <i/>
        <sz val="11"/>
        <color indexed="8"/>
        <rFont val="Times New Roman"/>
        <family val="1"/>
      </rPr>
      <t>Less:</t>
    </r>
    <r>
      <rPr>
        <sz val="11"/>
        <color indexed="8"/>
        <rFont val="Times New Roman"/>
        <family val="1"/>
      </rPr>
      <t xml:space="preserve"> Royalty</t>
    </r>
  </si>
  <si>
    <t xml:space="preserve">          JV Cost Recovery (T1 &amp; T2)</t>
  </si>
  <si>
    <t>Profit after Tax</t>
  </si>
  <si>
    <t>Summary of Federation Crude Oil &amp; Gas Liftings</t>
  </si>
  <si>
    <t>Volume (Bbls)</t>
  </si>
  <si>
    <t>Value (USD)</t>
  </si>
  <si>
    <t>Variance</t>
  </si>
  <si>
    <t>Crude Oil Sales</t>
  </si>
  <si>
    <t>Modified Carry Arrangement (MCA) Oil</t>
  </si>
  <si>
    <t>JV Sub-total</t>
  </si>
  <si>
    <t>PSC Sub-total</t>
  </si>
  <si>
    <t>Total Crude Sales</t>
  </si>
  <si>
    <t>Gas Sales</t>
  </si>
  <si>
    <r>
      <t>LPG/NGL [</t>
    </r>
    <r>
      <rPr>
        <b/>
        <sz val="11"/>
        <color indexed="8"/>
        <rFont val="Times New Roman"/>
        <family val="1"/>
      </rPr>
      <t>MT</t>
    </r>
    <r>
      <rPr>
        <sz val="11"/>
        <color indexed="8"/>
        <rFont val="Times New Roman"/>
        <family val="1"/>
      </rPr>
      <t>]</t>
    </r>
  </si>
  <si>
    <r>
      <t>EGTL/EGP Products [</t>
    </r>
    <r>
      <rPr>
        <b/>
        <sz val="11"/>
        <color indexed="8"/>
        <rFont val="Times New Roman"/>
        <family val="1"/>
      </rPr>
      <t>MT</t>
    </r>
    <r>
      <rPr>
        <sz val="11"/>
        <color indexed="8"/>
        <rFont val="Times New Roman"/>
        <family val="1"/>
      </rPr>
      <t>]</t>
    </r>
  </si>
  <si>
    <r>
      <t>NLNG  Feed Stock Gas [</t>
    </r>
    <r>
      <rPr>
        <b/>
        <sz val="11"/>
        <color indexed="8"/>
        <rFont val="Times New Roman"/>
        <family val="1"/>
      </rPr>
      <t>BTU</t>
    </r>
    <r>
      <rPr>
        <sz val="11"/>
        <color indexed="8"/>
        <rFont val="Times New Roman"/>
        <family val="1"/>
      </rPr>
      <t>]</t>
    </r>
  </si>
  <si>
    <t>Projects / RA</t>
  </si>
  <si>
    <t>Total Crude Oil&amp; Gas Sales</t>
  </si>
  <si>
    <t>Operator</t>
  </si>
  <si>
    <t>Value</t>
  </si>
  <si>
    <t>Receipt</t>
  </si>
  <si>
    <t>-  USD  -</t>
  </si>
  <si>
    <t>USD Value</t>
  </si>
  <si>
    <t>Volume          (MT)</t>
  </si>
  <si>
    <t>Sub-total (c)</t>
  </si>
  <si>
    <t>Export Gas Total (d) = a+b+c</t>
  </si>
  <si>
    <t>Domestic Gas Sub-total (e)</t>
  </si>
  <si>
    <t>Category</t>
  </si>
  <si>
    <t>Equiv. NGN</t>
  </si>
  <si>
    <t>Sub-total (d)</t>
  </si>
  <si>
    <t>Total (e) = a+b+c+d</t>
  </si>
  <si>
    <t>RECONCILED RECEIPTS OF DOMESTIC CRUDE COST, GAS REVENUE &amp; OTHER MISCELLANEOUS RECEIPT</t>
  </si>
  <si>
    <t xml:space="preserve"> VALUE  IN NAIRA 
</t>
  </si>
  <si>
    <t>OTHER DOMESTIC GAS RECEIPTS</t>
  </si>
  <si>
    <t xml:space="preserve"> GAS (NGL/LPG) JVC A/C</t>
  </si>
  <si>
    <t>DSDP- FIRS ACCOUNT LIFTINGS (PPT)</t>
  </si>
  <si>
    <t xml:space="preserve">CRUDE OIL  &amp; GAS SALES  AND REVENUE               </t>
  </si>
  <si>
    <t>TOTAL  (JV) CRUDE</t>
  </si>
  <si>
    <t>GAS REVENUE (JV /PSC)</t>
  </si>
  <si>
    <t>OTHER INCOME</t>
  </si>
  <si>
    <t>TOTAL GAS</t>
  </si>
  <si>
    <t xml:space="preserve">TOTAL  </t>
  </si>
  <si>
    <t>ROYALTY RATE (%)</t>
  </si>
  <si>
    <t xml:space="preserve">The table below is linked to the above Revenue &amp; Royalty calculation. </t>
  </si>
  <si>
    <t>The Table is also Linked to Appendix  I</t>
  </si>
  <si>
    <t>REVENUE</t>
  </si>
  <si>
    <t>NFSF</t>
  </si>
  <si>
    <t>₦/$</t>
  </si>
  <si>
    <t xml:space="preserve">Lifting Deposit </t>
  </si>
  <si>
    <t>NGL/LPG DOMESTIC (Export in Naira)</t>
  </si>
  <si>
    <t>Month</t>
  </si>
  <si>
    <t>Calendarized Cost Recovery</t>
  </si>
  <si>
    <t>Actual  Funding Level</t>
  </si>
  <si>
    <t>Actual  Functional Dollar  Funding Level @305</t>
  </si>
  <si>
    <t>Short-fall in Funding Cost Recovery</t>
  </si>
  <si>
    <t>(e ) = (c )+(d)</t>
  </si>
  <si>
    <t>(f) = (a)-(e )</t>
  </si>
  <si>
    <t>Monthly Funding</t>
  </si>
  <si>
    <t>Note:</t>
  </si>
  <si>
    <t>Actual  Dollar Equivalent Funding Level</t>
  </si>
  <si>
    <t>(c )</t>
  </si>
  <si>
    <t xml:space="preserve">       VARIANCE $     </t>
  </si>
  <si>
    <t>CRUDE OIL PIPELINE LOSSES</t>
  </si>
  <si>
    <t>PRODUCTS PIPELINE LOSSES</t>
  </si>
  <si>
    <t>CNL (CHEETAH)</t>
  </si>
  <si>
    <t>Outstanding Under-Recovery</t>
  </si>
  <si>
    <t>EROTON</t>
  </si>
  <si>
    <t>FEEDSTOCK</t>
  </si>
  <si>
    <t>Volume          (MBTU)</t>
  </si>
  <si>
    <t>SEPLAT - Interest Income</t>
  </si>
  <si>
    <t>PSC/SC</t>
  </si>
  <si>
    <t>PSC / SC</t>
  </si>
  <si>
    <t>**GAS @ CITA  
GU 2</t>
  </si>
  <si>
    <t>SUB TOTAL (d)</t>
  </si>
  <si>
    <t>Project Falcon  - Escrow</t>
  </si>
  <si>
    <t>DSDP JV/PSC - TOTAL</t>
  </si>
  <si>
    <t>NEWCROSS</t>
  </si>
  <si>
    <t>ORRI &amp; OTHERS</t>
  </si>
  <si>
    <t>Others</t>
  </si>
  <si>
    <t xml:space="preserve">PSC / SC </t>
  </si>
  <si>
    <t>MF (ORRI) &amp; OTHERS</t>
  </si>
  <si>
    <t>JV Cost Recovery (T1/T2) (h)</t>
  </si>
  <si>
    <t>Total Pipeline Repairs &amp; Management Cost (i)</t>
  </si>
  <si>
    <t>Total Under-Recovery + Crude Oil &amp; Products Losses (j)</t>
  </si>
  <si>
    <t>Total Deductions (k) = (h) + (i) + (j)</t>
  </si>
  <si>
    <t>Total Statutory Payments</t>
  </si>
  <si>
    <t>2.  Funding approved JVCC commitments is necessary to protect current and future production and the vice versa is unlawful.</t>
  </si>
  <si>
    <t>3. Other Federally funded upstream projects are Gas Infrastructure Development, Brass LNG, Crude Oil Pre-Export Inspection Agency Expenses, Frontier Exploration Services, EGTL Operating Expenses and NESS Fee.</t>
  </si>
  <si>
    <t>1.  The approved 2018 exchange rate of $/N305 was used and this was adjusted retrospectively.</t>
  </si>
  <si>
    <t>ARRG</t>
  </si>
  <si>
    <t>Amount Paid in Current Month</t>
  </si>
  <si>
    <t>Budget Balance</t>
  </si>
  <si>
    <t xml:space="preserve"> EQUS$ (Mn)</t>
  </si>
  <si>
    <t>A* (Lump + Provisional Sum)</t>
  </si>
  <si>
    <t>B*</t>
  </si>
  <si>
    <t>I = A - (G+(H/305))*</t>
  </si>
  <si>
    <t>0</t>
  </si>
  <si>
    <t>-</t>
  </si>
  <si>
    <t>GAS SUPPLY TO PAPALANTO PHCN POWER PLANT</t>
  </si>
  <si>
    <t>GAS SUPPLY TO OMOTOSHO PHCN POWER PLANT</t>
  </si>
  <si>
    <t>GAS SUPPLY TO GEREGU PHCN POWER PLANT</t>
  </si>
  <si>
    <t>GAS SUPPLY TO ALAOJI PHCN POWER PLANT</t>
  </si>
  <si>
    <t>NOPL-OBIGBO NODE INTERCONNECTION GAS PIPELINE PROJECT</t>
  </si>
  <si>
    <t>GAS SUPPLY TO ABEOKUTA</t>
  </si>
  <si>
    <t>GBARAMATU IPP/ESCRAVOS ENVIRONS POWER PLANT(EEPP)</t>
  </si>
  <si>
    <t>PANOCEAN OPL275 GAS PROCESSING PLANT</t>
  </si>
  <si>
    <t>Frontier Exploration Services (FES)</t>
  </si>
  <si>
    <t xml:space="preserve"> BRASS LNG GAS SUPPLY PROJECTS</t>
  </si>
  <si>
    <t>EGTL Operating Expenses</t>
  </si>
  <si>
    <t>RENEWABLE ENERGY DEVELOPMENT</t>
  </si>
  <si>
    <t>(F) Nigeria Export Suppervision Scheme (NESS)</t>
  </si>
  <si>
    <t>Nigeria Export Suppervision Scheme</t>
  </si>
  <si>
    <t>Crude Oil Pre-Export Inspection Agency Expenses</t>
  </si>
  <si>
    <t>SUB-TOTAL (F )</t>
  </si>
  <si>
    <t>(G) Pre-Export Financing (PXF)</t>
  </si>
  <si>
    <t xml:space="preserve"> Pre-Export Financing (PXF)</t>
  </si>
  <si>
    <t>SUB-TOTAL (G )</t>
  </si>
  <si>
    <t>GRAND TOTAL  (A) + (B) + (C ) + (D) + (E ) + (F) + (G)</t>
  </si>
  <si>
    <t>Please Note:</t>
  </si>
  <si>
    <t>*All Budget figures are in Dollars.</t>
  </si>
  <si>
    <t>JIA does not have the Total Budget figures for FES from Inception to date.</t>
  </si>
  <si>
    <t>JIA does not have Figures for Brass LNG, EGTL and RED</t>
  </si>
  <si>
    <t>Please Note that:</t>
  </si>
  <si>
    <t>Budget Balance figures are in functional dollars. (Naira values are converted at N305/1$)</t>
  </si>
  <si>
    <t>Lump sum and Provisional sums are added together in JIA sheets.</t>
  </si>
  <si>
    <t>We do not have FES Total Budget from Inception to date.  So this was not populated.</t>
  </si>
  <si>
    <t>We do not have Figures for Brass LNG, EGTL and RED.  These were also not populated.</t>
  </si>
  <si>
    <t>CHQ and NNPC CAPITAL should Complete the following Sections:</t>
  </si>
  <si>
    <t>BRASS LNG GAS SUPPLY PROJECTS</t>
  </si>
  <si>
    <t>Pre-Export Financing (PXF)</t>
  </si>
  <si>
    <t>Gas Infrastructure Development should please complete the other data for the Projects</t>
  </si>
  <si>
    <t>We have updated the template with payments made between August 28 and September 12, 2018</t>
  </si>
  <si>
    <t>Further update shall be provided at the end of September 2018</t>
  </si>
  <si>
    <t>Total Available for Payment and Remittance (l) = (g) - (k)</t>
  </si>
  <si>
    <t>NLNG - Recon. Invoice</t>
  </si>
  <si>
    <t>TOTAL DEBT</t>
  </si>
  <si>
    <t>Domestic Gas(NGL)</t>
  </si>
  <si>
    <t>Domestic Gas (NGL)</t>
  </si>
  <si>
    <t>Strategic Holding Cost</t>
  </si>
  <si>
    <t>Pipeline Operations, Repairs &amp; Maintenance Cost</t>
  </si>
  <si>
    <t>AMOUNT DUE</t>
  </si>
  <si>
    <t>Transfer to Federaton Accounts (NNPC Profit)</t>
  </si>
  <si>
    <t>BUDGET NAIRA EQUIV.</t>
  </si>
  <si>
    <t xml:space="preserve">VARIANCE % </t>
  </si>
  <si>
    <t>Project Value</t>
  </si>
  <si>
    <t>(G)</t>
  </si>
  <si>
    <t>(H)</t>
  </si>
  <si>
    <t>36"x196KM Oben to Geregu Pipeline</t>
  </si>
  <si>
    <t>Edo and Kogi</t>
  </si>
  <si>
    <t>Oben and Geregu</t>
  </si>
  <si>
    <t>Standby variation claims amounting to US$6.7 Million outstanding. Awaiting FEC approval to pay outstanding claims</t>
  </si>
  <si>
    <t>Escravos - Lagos</t>
  </si>
  <si>
    <t>FEC approval being awaited for Additional Works on WGTP Expansion</t>
  </si>
  <si>
    <t>Odidi</t>
  </si>
  <si>
    <t xml:space="preserve">EPC Awarded. </t>
  </si>
  <si>
    <t>Ogba/Egbema/Ndoni Local Government Area</t>
  </si>
  <si>
    <t>EPC not yet Awarded</t>
  </si>
  <si>
    <t>At EPC Tender Stage</t>
  </si>
  <si>
    <t>FEED Completed</t>
  </si>
  <si>
    <t>Segment 1: Oilserve/CFHEC
Segment 2: Brentex/CPP</t>
  </si>
  <si>
    <t>EPC 2018</t>
  </si>
  <si>
    <t>EPC Awarded</t>
  </si>
  <si>
    <t>Vigeo Ltd</t>
  </si>
  <si>
    <t>Egbema</t>
  </si>
  <si>
    <t>TBD</t>
  </si>
  <si>
    <t>Line-pipes procured and stored</t>
  </si>
  <si>
    <t>Ogidigben/Delta Gas City &amp; Industrial Park/Port Facilities (GRIP)</t>
  </si>
  <si>
    <t>Julius Berger, Levant Constr. Ltd, Python, Ako-Wyn Nig. Ent.</t>
  </si>
  <si>
    <t>Ogidigben</t>
  </si>
  <si>
    <t>Steering Committee meeting held on 2nd August 2018 and Technical Committee was inaugurated. GRIP layout to be revised by consultant AGMC, Financial model to be prepared and submitted to HSMPR</t>
  </si>
  <si>
    <t>Obrikom,Umuoghun, Urhehu, Ashaka, Omoku, Ugbaje, Ogbole, Oben, etc</t>
  </si>
  <si>
    <t>River State</t>
  </si>
  <si>
    <t>Obrikom</t>
  </si>
  <si>
    <t>Egbema, Ogba, Ndoni</t>
  </si>
  <si>
    <t>Line pipe awarded, EPC yet to be awarded</t>
  </si>
  <si>
    <t>Trans-Sahara Gas Pipeline (TSGP)  (Nigeria Morocco Gas Pipeline Project)</t>
  </si>
  <si>
    <t>ILF, Penspen</t>
  </si>
  <si>
    <t>Offshore</t>
  </si>
  <si>
    <t>Feasibility Studies Completed, FEED Contract Awarded for Nigeria - Morrocco Gas Pipeline Project</t>
  </si>
  <si>
    <t>Escravos/badan/Ilorin/Jebba</t>
  </si>
  <si>
    <t xml:space="preserve"> Feasibility report signed off. FEED about to commence. </t>
  </si>
  <si>
    <t>CENTRAL CPF (ANOH) including SEVEN CRITICAL GAS DEVT PROJECT</t>
  </si>
  <si>
    <t xml:space="preserve">Crestech Eng Ltd, Delta Afrik </t>
  </si>
  <si>
    <t>Obiafu, Obrikum, Oben</t>
  </si>
  <si>
    <t xml:space="preserve"> HOA sign b/w NNPC &amp; Seplat. First tranche of US$100 Million approved for release to AGPC.                       Contract awarded for 7CGDP. </t>
  </si>
  <si>
    <t>Netco</t>
  </si>
  <si>
    <t>Western Niger Delta</t>
  </si>
  <si>
    <t>Makaraba PTF FEED ongoing at NETCO Office Lagos, Techically completed and cost estimate being reviewed</t>
  </si>
  <si>
    <t>Egbin</t>
  </si>
  <si>
    <t xml:space="preserve"> FEED contract executed, Commercial Evaluation Completed, Await'g EPC Contract Award </t>
  </si>
  <si>
    <t>Sapele</t>
  </si>
  <si>
    <t>Oben</t>
  </si>
  <si>
    <t>Ajaokuta</t>
  </si>
  <si>
    <t>Ugheli</t>
  </si>
  <si>
    <t>Afam</t>
  </si>
  <si>
    <t xml:space="preserve"> Upgrade contract extended outstanading invoices to be settled within period. </t>
  </si>
  <si>
    <t>Escravos - delta</t>
  </si>
  <si>
    <t xml:space="preserve">Sewa, </t>
  </si>
  <si>
    <t>EPC Contract Awarded</t>
  </si>
  <si>
    <t>Domestic Crude Oil  (Due in January 2019)</t>
  </si>
  <si>
    <t>Post-Appropriation Contribution %</t>
  </si>
  <si>
    <t>SUMMARY OF NOVEMBER 2018 CRUDE OIL AND GAS SALES/RECEIPTS IN DECEMBER 2018</t>
  </si>
  <si>
    <t>NLNG Sales ( Arrears)</t>
  </si>
  <si>
    <t>JANUARY 2018 FAAC EXECUTIVE SUMMARY</t>
  </si>
  <si>
    <t>NOVEMBER SALES</t>
  </si>
  <si>
    <t>DECEMBER RECEIPTS</t>
  </si>
  <si>
    <t>Domestic Crude Cost Due (September 2018 Sales)</t>
  </si>
  <si>
    <t>Cummulative Amount Paid to Previous Month</t>
  </si>
  <si>
    <t>*Lump sum and Provisional sums are added together in JIA sheets</t>
  </si>
  <si>
    <t xml:space="preserve">        Strategic Holding Cost</t>
  </si>
  <si>
    <t xml:space="preserve">        Pipeline Management Cost</t>
  </si>
  <si>
    <t xml:space="preserve">        Pipeline Operations, Repairs &amp; Maintenance Cost</t>
  </si>
  <si>
    <t xml:space="preserve">        Crude Oil &amp; Product Losses</t>
  </si>
  <si>
    <t xml:space="preserve">        PMS Under Recovery Current</t>
  </si>
  <si>
    <t xml:space="preserve">        PMS Under Recovery Arrears</t>
  </si>
  <si>
    <t>MIDWESTERN</t>
  </si>
  <si>
    <t>MOCOH/HEYDEN</t>
  </si>
  <si>
    <t xml:space="preserve">STATEMENT OF JOINT COST RECOVERY FOR THE PERIOD 2019 </t>
  </si>
  <si>
    <t>Total JV Cash Call Funding Deficit in 2019</t>
  </si>
  <si>
    <t>Amount Paid to Date in 2019</t>
  </si>
  <si>
    <t>Amount Paid to Date</t>
  </si>
  <si>
    <t>TOTAL CRUDE OIL &amp; PRODUCTS PIPELINE LOSSES</t>
  </si>
  <si>
    <t xml:space="preserve">2019 SUMMARY OF ESTIMATED UNDER RECOVERY </t>
  </si>
  <si>
    <t>Outstanding Recovery b/fwd</t>
  </si>
  <si>
    <t>SUMMARY OF REIMBURSABLES FOR THE PERIOD OF JANUARY 2019 TO DATE</t>
  </si>
  <si>
    <t>JOYCE</t>
  </si>
  <si>
    <t>2019 TOTAL PAYMENT</t>
  </si>
  <si>
    <t>BELEMA</t>
  </si>
  <si>
    <t>SUNTRUST</t>
  </si>
  <si>
    <t>TOTSA/TOTAL</t>
  </si>
  <si>
    <t>OKWUIBOME</t>
  </si>
  <si>
    <t>SEEPCO</t>
  </si>
  <si>
    <t>**ROYALTY 
GU 2</t>
  </si>
  <si>
    <t>DUKE OIL INC</t>
  </si>
  <si>
    <t xml:space="preserve">Less: Credit Notes applied </t>
  </si>
  <si>
    <t>PSC / SC REVENUE</t>
  </si>
  <si>
    <t xml:space="preserve">Arrears  </t>
  </si>
  <si>
    <t>OTHERS</t>
  </si>
  <si>
    <t>(c)</t>
  </si>
  <si>
    <t>EXTENDED-DSDP- FIRS ACCOUNT LIFTINGS (PPT)</t>
  </si>
  <si>
    <t>PSC CONCESSION RENTAL</t>
  </si>
  <si>
    <t>EXTENDED-DSDP</t>
  </si>
  <si>
    <t>CEPSA/OANDO</t>
  </si>
  <si>
    <t xml:space="preserve">Less: MCA Escrow Payments  </t>
  </si>
  <si>
    <t xml:space="preserve">Less:  NDPR Payment </t>
  </si>
  <si>
    <t>OTHER  GAS RECEIPTS NAIRA</t>
  </si>
  <si>
    <t>Amount (N)                   @   N307:$1</t>
  </si>
  <si>
    <t>TRAFIGURA/AA RANO</t>
  </si>
  <si>
    <t>VITOL/CALSON/HYSON</t>
  </si>
  <si>
    <t>BP/AYM SHAFA</t>
  </si>
  <si>
    <t>Total Post-Appropriation Contribution [NGN]</t>
  </si>
  <si>
    <t xml:space="preserve">Crude </t>
  </si>
  <si>
    <t>SPDC JV (Ullage)</t>
  </si>
  <si>
    <t>STERLING OIL EXPLORATION</t>
  </si>
  <si>
    <t>TOTAL (a+b+c+d)</t>
  </si>
  <si>
    <t>March 2019</t>
  </si>
  <si>
    <t>WRPC/KRPC</t>
  </si>
  <si>
    <t>Less: Bank Charges</t>
  </si>
  <si>
    <t xml:space="preserve">Less: Credit Notes   (NGL)  </t>
  </si>
  <si>
    <t>Less: Credit Notes  (NLNG  &amp; Soku)</t>
  </si>
  <si>
    <t>April 2019</t>
  </si>
  <si>
    <t>April 2019 Crude Oil Exports Payable in May 2019</t>
  </si>
  <si>
    <t>SEPLAT</t>
  </si>
  <si>
    <t>PILLAR</t>
  </si>
  <si>
    <t>ENERGIA</t>
  </si>
  <si>
    <t>April 2019 Domestic Crude Oil Payable in July 2019</t>
  </si>
  <si>
    <t>April 2019 Export &amp; Domestic Gas Sales</t>
  </si>
  <si>
    <t>N-Gas (Mar 2019 Invoice)</t>
  </si>
  <si>
    <t>Green Energy- Crude oil Royalty</t>
  </si>
  <si>
    <t>DOMESTIC CRUDE (February 2019)</t>
  </si>
  <si>
    <t>SEA LEOPARD</t>
  </si>
  <si>
    <t>NORD OIL</t>
  </si>
  <si>
    <t>PEGASUS</t>
  </si>
  <si>
    <t>SAHARA ENERGY RESOURCES</t>
  </si>
  <si>
    <t>CAPE BRINDISI</t>
  </si>
  <si>
    <t>MCA CRUDE OIL LIFTING FOR THE  MONTH OF APRIL 2019  (100%)</t>
  </si>
  <si>
    <t>MCA  GAS LIFTING FOR THE  MONTH OF APRIL 2019   (100%)</t>
  </si>
  <si>
    <t>JV REPAYMENT AGGREEMENT &amp; THIRD PARTY  LIFTING FOR APRIL 2019</t>
  </si>
  <si>
    <t>RELIABLE WARRIOR</t>
  </si>
  <si>
    <t>AMENAM</t>
  </si>
  <si>
    <t>DANS GLOBAL ENGINEERING</t>
  </si>
  <si>
    <t>RIDGEBURY CAPTAIN DROGIN</t>
  </si>
  <si>
    <t>SAHARA ENERGY RESOURCE LTD</t>
  </si>
  <si>
    <t>ETERNA</t>
  </si>
  <si>
    <t>SEOUL SPIRIT</t>
  </si>
  <si>
    <t>CRUDE OIL LIFTING FOR THE PAYMENT OF PETROLEUM PROFIT TAX (PPT) FOR THE  MONTH OF APRIL 2019 AND EXPECTED REVENUE INTO CBN/FIRS PETROLEUM PROFIT TAX ACCOUNT WITH J.P.MORGAN CHASE BANK IN MAY 2019</t>
  </si>
  <si>
    <t>AGBAMI</t>
  </si>
  <si>
    <t>PPT payment from SPDC JV (MCA) for April 2019 is made up of :</t>
  </si>
  <si>
    <t>CRUDE OIL &amp; GAS LIFTING FOR THE PAYMENT OF ROYALTY AND ROYALTY COMPONENT OF CARRY GAS VOLUME FOR THE MONTH OF APRIL 2019 AND EXPECTED REVENUE INTO DPR ACCOUNT WITH J. P. MORGAN CHASE BANK, NEW YORK IN MAY 2019</t>
  </si>
  <si>
    <t>TAHOE SPIRIT</t>
  </si>
  <si>
    <t>( c)</t>
  </si>
  <si>
    <t xml:space="preserve">   TOTAL (A+B+C+D)</t>
  </si>
  <si>
    <t>Royalty payment from SPDC JV for May 2019 is made up of :</t>
  </si>
  <si>
    <t>YOHO</t>
  </si>
  <si>
    <t>MOCOH S A</t>
  </si>
  <si>
    <t>TRAFIGURA PTE LTD</t>
  </si>
  <si>
    <t>SUEZ FUZEYYA</t>
  </si>
  <si>
    <t>MARE DORICUM</t>
  </si>
  <si>
    <t>PETRACO OIL CO. LLP</t>
  </si>
  <si>
    <t>FRONT CROWN</t>
  </si>
  <si>
    <t>ENYO TRADING</t>
  </si>
  <si>
    <t>MARLIN SINGAPORE</t>
  </si>
  <si>
    <t>LITASCO SA/ MRS</t>
  </si>
  <si>
    <t>GLORY CROWN</t>
  </si>
  <si>
    <t>PETROCAM TRADINGLTD/ RAINOIL</t>
  </si>
  <si>
    <t>ICE TRANSPORTER</t>
  </si>
  <si>
    <t>FRIO</t>
  </si>
  <si>
    <t>DILIGENT WARRIOR</t>
  </si>
  <si>
    <t>AVEDIA ENERGY LTD</t>
  </si>
  <si>
    <t>ALPINE LIBERTY</t>
  </si>
  <si>
    <t>OSO PENTANE PLUS</t>
  </si>
  <si>
    <t>WEST AFRICA GAS LTD</t>
  </si>
  <si>
    <t>YURICOSMOS</t>
  </si>
  <si>
    <t>LPG-MIX</t>
  </si>
  <si>
    <t>ALGASCO</t>
  </si>
  <si>
    <t>PRINS MAURITS</t>
  </si>
  <si>
    <t>BUTANE</t>
  </si>
  <si>
    <t xml:space="preserve">N-Gas </t>
  </si>
  <si>
    <t>Less:First Lifting Deposit</t>
  </si>
  <si>
    <t>BP OIL/AYM SHAFA</t>
  </si>
  <si>
    <t>TOTSA/ TOTAL</t>
  </si>
  <si>
    <t>ORRI</t>
  </si>
  <si>
    <t>CHEVRON</t>
  </si>
  <si>
    <t>RONGSHENGLASS</t>
  </si>
  <si>
    <t>GACN</t>
  </si>
  <si>
    <t>INDORAMA</t>
  </si>
  <si>
    <t>MT/₦</t>
  </si>
  <si>
    <t>Crude Oil &amp; Product Losses</t>
  </si>
  <si>
    <t>PMS Under Recovery Current</t>
  </si>
  <si>
    <t>PMS Under Recovery Arrears</t>
  </si>
  <si>
    <t>APRIL 2019 SALES</t>
  </si>
  <si>
    <t>SUMMARY OF APRIL 2019 CRUDE OIL AND GAS SALES/RECEIPTS IN MAY 2019</t>
  </si>
  <si>
    <t>JUNE 2019 FAAC EXECUTIVE SUMMARY</t>
  </si>
  <si>
    <t>N-Gas Export (March 2019 Invoice)</t>
  </si>
  <si>
    <t>Domestic Crude Cost Due (February 2019 Sales)</t>
  </si>
  <si>
    <t>DHT LEOPARD</t>
  </si>
  <si>
    <t>STATOIL</t>
  </si>
  <si>
    <t>VITOL SA/CALSON/HYSON</t>
  </si>
  <si>
    <t>FRONT ODIN</t>
  </si>
  <si>
    <t>MF</t>
  </si>
  <si>
    <t>MAY RECEIPTS</t>
  </si>
  <si>
    <t>MARCH SALES NAIRA EQUIV.</t>
  </si>
  <si>
    <t>Summary of  Receipts &amp; Remittances Due in May 2019</t>
  </si>
  <si>
    <t>Segregation of May 2019 Crude Oil, Gas &amp; Other Reciepts</t>
  </si>
  <si>
    <t>Analysis of May 2019 Appropriations</t>
  </si>
  <si>
    <t>JV Total Contribution</t>
  </si>
  <si>
    <t>Mis</t>
  </si>
  <si>
    <t>May, 2019</t>
  </si>
  <si>
    <t>Variance estimated at $75.76 per barrel; $1 = N306.95</t>
  </si>
  <si>
    <t xml:space="preserve">Awaiting Refinery Volumes </t>
  </si>
  <si>
    <t>May-19 Total Charged to April 2019 FAAC</t>
  </si>
  <si>
    <t>BW AMAZON</t>
  </si>
  <si>
    <t>2-4/5/19</t>
  </si>
  <si>
    <t>ELANDRA SEA</t>
  </si>
  <si>
    <t>3-5/5/19</t>
  </si>
  <si>
    <t>SCF ALPINE</t>
  </si>
  <si>
    <t>4-6/5/19</t>
  </si>
  <si>
    <t>SIR/SAHARA</t>
  </si>
  <si>
    <t>NEW CONFIDENCE EX-TORM HELEN</t>
  </si>
  <si>
    <t>5-7/5/19</t>
  </si>
  <si>
    <t>HELLAS EXPLORER</t>
  </si>
  <si>
    <t>7-9/5/19</t>
  </si>
  <si>
    <t>NH SIRI</t>
  </si>
  <si>
    <t>6-8/5/20</t>
  </si>
  <si>
    <t>ELKA ARISTOTLE</t>
  </si>
  <si>
    <t>8-10/5/19</t>
  </si>
  <si>
    <t>PUZE</t>
  </si>
  <si>
    <t>9-11/5/19</t>
  </si>
  <si>
    <t>HAFNIA AUSTRALIA</t>
  </si>
  <si>
    <t>10-12/5/19</t>
  </si>
  <si>
    <t>HORIZON THETIS</t>
  </si>
  <si>
    <t>SOCAR/HYDE</t>
  </si>
  <si>
    <t>DYLAN</t>
  </si>
  <si>
    <t>14-16/5/19</t>
  </si>
  <si>
    <t>STI WESTMINSTER</t>
  </si>
  <si>
    <t>12-14/5/19</t>
  </si>
  <si>
    <t>12-14/5/20</t>
  </si>
  <si>
    <t>ORWELL</t>
  </si>
  <si>
    <t>13-15/5/19</t>
  </si>
  <si>
    <t>TORM TROILUS</t>
  </si>
  <si>
    <t>16-18/5/19</t>
  </si>
  <si>
    <t>JOE PROVEL</t>
  </si>
  <si>
    <t>GINNY</t>
  </si>
  <si>
    <t>17-19/5/19</t>
  </si>
  <si>
    <t>NORTHERN OCEAN</t>
  </si>
  <si>
    <t>18-20/5/19</t>
  </si>
  <si>
    <t>ELECTA</t>
  </si>
  <si>
    <t>20-22/5/19</t>
  </si>
  <si>
    <t>HORIZON THEONI</t>
  </si>
  <si>
    <t>MAERSK TANGIER</t>
  </si>
  <si>
    <t>21-23/5/19</t>
  </si>
  <si>
    <t>NEW BREEZE</t>
  </si>
  <si>
    <t>19-21/5/19</t>
  </si>
  <si>
    <t>MARLIN MAJESTIC</t>
  </si>
  <si>
    <t xml:space="preserve">20-22/5/19 </t>
  </si>
  <si>
    <t>STI KINGSWAY</t>
  </si>
  <si>
    <t>23-25/5/19</t>
  </si>
  <si>
    <t>ATLANTIC MARBLE</t>
  </si>
  <si>
    <t>25-27/5/19</t>
  </si>
  <si>
    <t>BRITISH CAPTAIN</t>
  </si>
  <si>
    <t>24-26/5/19</t>
  </si>
  <si>
    <t>STI SAVILE ROW</t>
  </si>
  <si>
    <t>MERCURIA/MATRIX/RAHMANIYYA</t>
  </si>
  <si>
    <t>KRITI AMBER</t>
  </si>
  <si>
    <t xml:space="preserve">27-29/5/19 </t>
  </si>
  <si>
    <t>ST JAMES</t>
  </si>
  <si>
    <t>26-28/519</t>
  </si>
  <si>
    <t>STI RAMBLA</t>
  </si>
  <si>
    <t>28-30/5/19</t>
  </si>
  <si>
    <t>LUCTOR</t>
  </si>
  <si>
    <t>JURKALNE</t>
  </si>
  <si>
    <t>SOCAR-HYDE</t>
  </si>
  <si>
    <t>ATLANTIC GEMINI</t>
  </si>
  <si>
    <t>29-31/5/19</t>
  </si>
  <si>
    <t>ALKAIOS</t>
  </si>
  <si>
    <t>Tax Segregation</t>
  </si>
  <si>
    <t>JV Contribution</t>
  </si>
  <si>
    <t>PSC/Misc. Contribution</t>
  </si>
  <si>
    <t>PSC/Mic. Total Contribution</t>
  </si>
  <si>
    <t>Total Contribution to Federation</t>
  </si>
  <si>
    <t xml:space="preserve"> (NNPC Profit) Transfer to Federaton Accounts including PSC and Misc.</t>
  </si>
  <si>
    <t>JV PROFIT</t>
  </si>
  <si>
    <t>May 2019 Crude Oil, Gas, &amp; Other Receipts</t>
  </si>
  <si>
    <t>Domestic Crude Oil  (Due in July 2019)</t>
  </si>
  <si>
    <t>2018 JV Cost Recovery for T1+T2 &amp; Others Federally Funded Upstream Projects</t>
  </si>
  <si>
    <t xml:space="preserve">2018 Annual Appropriation </t>
  </si>
  <si>
    <t xml:space="preserve">                   APPENDIX G
                                                 GOVERNMENT PRIORITY PROJECT MONTHLY STATUS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</si>
</sst>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0.0"/>
    <numFmt numFmtId="167" formatCode="0.0"/>
    <numFmt numFmtId="168" formatCode="0_)"/>
    <numFmt numFmtId="169" formatCode="mm/dd/yy_)"/>
    <numFmt numFmtId="170" formatCode="#,##0.0000_);\(#,##0.0000\)"/>
    <numFmt numFmtId="171" formatCode="_(* #,##0.0000_);_(* \(#,##0.0000\);_(* &quot;-&quot;??_);_(@_)"/>
    <numFmt numFmtId="172" formatCode="0.0000_)"/>
    <numFmt numFmtId="173" formatCode="[$-409]dd\-mmm\-yy;@"/>
    <numFmt numFmtId="174" formatCode="#,##0.000_);\(#,##0.000\)"/>
    <numFmt numFmtId="175" formatCode="_(* #,##0.00000000_);_(* \(#,##0.00000000\);_(* &quot;-&quot;??_);_(@_)"/>
    <numFmt numFmtId="176" formatCode="0.000_)"/>
    <numFmt numFmtId="177" formatCode="_(* #,##0.0000000_);_(* \(#,##0.0000000\);_(* &quot;-&quot;??_);_(@_)"/>
    <numFmt numFmtId="178" formatCode="#,##0.00_ ;[Red]\ \(#,##0.00\)"/>
    <numFmt numFmtId="179" formatCode="#,##0.000"/>
    <numFmt numFmtId="180" formatCode="_(* #,##0.00_);[Red]_(* \(#,##0.00\);_(* &quot;-&quot;??_);_(@_)"/>
    <numFmt numFmtId="181" formatCode="#,##0.00;[Red]#,##0.00"/>
    <numFmt numFmtId="182" formatCode="0.0000"/>
    <numFmt numFmtId="183" formatCode="[$-409]d\-mmm\-yy;@"/>
    <numFmt numFmtId="184" formatCode="#,##0.0000;\-#,##0.0000"/>
  </numFmts>
  <fonts count="205">
    <font>
      <sz val="11"/>
      <color theme="1"/>
      <name val="Calibri"/>
      <family val="2"/>
      <scheme val="minor"/>
    </font>
    <font>
      <sz val="11"/>
      <color indexed="8"/>
      <name val="Calibri"/>
      <family val="2"/>
    </font>
    <font>
      <sz val="10"/>
      <name val="Arial"/>
      <family val="2"/>
    </font>
    <font>
      <sz val="12"/>
      <name val="Arial"/>
      <family val="2"/>
    </font>
    <font>
      <sz val="14"/>
      <name val="Arial"/>
      <family val="2"/>
    </font>
    <font>
      <sz val="16"/>
      <name val="Arial"/>
      <family val="2"/>
    </font>
    <font>
      <sz val="12"/>
      <color indexed="8"/>
      <name val="Albertus Medium"/>
      <family val="2"/>
    </font>
    <font>
      <b/>
      <sz val="12"/>
      <color indexed="8"/>
      <name val="Albertus Medium"/>
      <family val="2"/>
    </font>
    <font>
      <sz val="12"/>
      <name val="Albertus Medium"/>
      <family val="2"/>
    </font>
    <font>
      <sz val="12"/>
      <name val="Microsoft Sans Serif"/>
      <family val="2"/>
    </font>
    <font>
      <sz val="11"/>
      <name val="Albertus Medium"/>
      <family val="2"/>
    </font>
    <font>
      <b/>
      <sz val="11"/>
      <color indexed="8"/>
      <name val="Calibri"/>
      <family val="2"/>
    </font>
    <font>
      <b/>
      <strike/>
      <sz val="11"/>
      <color indexed="8"/>
      <name val="Calibri"/>
      <family val="2"/>
    </font>
    <font>
      <b/>
      <vertAlign val="superscript"/>
      <sz val="11"/>
      <color indexed="8"/>
      <name val="Calibri"/>
      <family val="2"/>
    </font>
    <font>
      <sz val="11"/>
      <name val="Calibri"/>
      <family val="2"/>
    </font>
    <font>
      <b/>
      <sz val="18"/>
      <name val="Albertus Medium"/>
      <family val="2"/>
    </font>
    <font>
      <b/>
      <sz val="12"/>
      <name val="Albertus Medium"/>
      <family val="2"/>
    </font>
    <font>
      <b/>
      <sz val="9"/>
      <color indexed="81"/>
      <name val="Tahoma"/>
      <family val="2"/>
    </font>
    <font>
      <sz val="9"/>
      <color indexed="81"/>
      <name val="Tahoma"/>
      <family val="2"/>
    </font>
    <font>
      <b/>
      <sz val="14"/>
      <color indexed="8"/>
      <name val="Albertus Medium"/>
      <family val="2"/>
    </font>
    <font>
      <sz val="14"/>
      <name val="Albertus Medium"/>
      <family val="2"/>
    </font>
    <font>
      <sz val="16"/>
      <name val="Albertus Medium"/>
      <family val="2"/>
    </font>
    <font>
      <b/>
      <sz val="16"/>
      <name val="Albertus Medium"/>
      <family val="2"/>
    </font>
    <font>
      <b/>
      <sz val="16"/>
      <color indexed="8"/>
      <name val="Albertus Medium"/>
      <family val="2"/>
    </font>
    <font>
      <sz val="18"/>
      <name val="Albertus Medium"/>
      <family val="2"/>
    </font>
    <font>
      <b/>
      <sz val="18"/>
      <color indexed="8"/>
      <name val="Albertus Medium"/>
      <family val="2"/>
    </font>
    <font>
      <b/>
      <sz val="12"/>
      <name val="Arial"/>
      <family val="2"/>
    </font>
    <font>
      <sz val="14"/>
      <name val="Times New Roman"/>
      <family val="1"/>
    </font>
    <font>
      <b/>
      <sz val="11"/>
      <name val="Times New Roman"/>
      <family val="1"/>
    </font>
    <font>
      <sz val="11"/>
      <name val="Arial"/>
      <family val="2"/>
    </font>
    <font>
      <b/>
      <sz val="11"/>
      <name val="Calibri"/>
      <family val="2"/>
    </font>
    <font>
      <b/>
      <sz val="18"/>
      <name val="Arial"/>
      <family val="2"/>
    </font>
    <font>
      <b/>
      <sz val="10"/>
      <name val="Times New Roman"/>
      <family val="1"/>
    </font>
    <font>
      <b/>
      <sz val="16"/>
      <name val="Arial"/>
      <family val="2"/>
    </font>
    <font>
      <b/>
      <sz val="14"/>
      <name val="Arial"/>
      <family val="2"/>
    </font>
    <font>
      <sz val="9"/>
      <name val="Arial"/>
      <family val="2"/>
    </font>
    <font>
      <sz val="12"/>
      <name val="Arial"/>
      <family val="2"/>
    </font>
    <font>
      <sz val="11"/>
      <color indexed="8"/>
      <name val="Times New Roman"/>
      <family val="1"/>
    </font>
    <font>
      <b/>
      <sz val="11"/>
      <color indexed="8"/>
      <name val="Times New Roman"/>
      <family val="1"/>
    </font>
    <font>
      <b/>
      <sz val="12"/>
      <name val="Times New Roman"/>
      <family val="1"/>
    </font>
    <font>
      <sz val="11"/>
      <name val="Times New Roman"/>
      <family val="1"/>
    </font>
    <font>
      <strike/>
      <sz val="11"/>
      <color indexed="8"/>
      <name val="Times New Roman"/>
      <family val="1"/>
    </font>
    <font>
      <b/>
      <i/>
      <sz val="11"/>
      <color indexed="8"/>
      <name val="Times New Roman"/>
      <family val="1"/>
    </font>
    <font>
      <b/>
      <sz val="11"/>
      <color indexed="8"/>
      <name val="Times New Roman"/>
      <family val="1"/>
    </font>
    <font>
      <sz val="12"/>
      <name val="Times New Roman"/>
      <family val="1"/>
    </font>
    <font>
      <sz val="11"/>
      <color indexed="8"/>
      <name val="Times New Roman"/>
      <family val="1"/>
    </font>
    <font>
      <b/>
      <sz val="9"/>
      <name val="Times New Roman"/>
      <family val="1"/>
    </font>
    <font>
      <b/>
      <sz val="16"/>
      <name val="Times New Roman"/>
      <family val="1"/>
    </font>
    <font>
      <b/>
      <sz val="12"/>
      <color indexed="8"/>
      <name val="Times New Roman"/>
      <family val="1"/>
    </font>
    <font>
      <sz val="11"/>
      <color indexed="8"/>
      <name val="Tahoma"/>
      <family val="2"/>
    </font>
    <font>
      <b/>
      <sz val="11"/>
      <color indexed="8"/>
      <name val="Tahoma"/>
      <family val="2"/>
    </font>
    <font>
      <b/>
      <sz val="24"/>
      <name val="Book Antiqua"/>
      <family val="1"/>
    </font>
    <font>
      <sz val="16"/>
      <color indexed="8"/>
      <name val="Tahoma"/>
      <family val="2"/>
    </font>
    <font>
      <b/>
      <sz val="16"/>
      <name val="Book Antiqua"/>
      <family val="1"/>
    </font>
    <font>
      <b/>
      <sz val="16"/>
      <color indexed="8"/>
      <name val="Book Antiqua"/>
      <family val="1"/>
    </font>
    <font>
      <sz val="17"/>
      <color indexed="8"/>
      <name val="Tahoma"/>
      <family val="2"/>
    </font>
    <font>
      <b/>
      <u/>
      <sz val="11"/>
      <name val="Book Antiqua"/>
      <family val="1"/>
    </font>
    <font>
      <b/>
      <sz val="17"/>
      <name val="Book Antiqua"/>
      <family val="1"/>
    </font>
    <font>
      <b/>
      <sz val="10"/>
      <name val="Book Antiqua"/>
      <family val="1"/>
    </font>
    <font>
      <sz val="12"/>
      <color indexed="8"/>
      <name val="Times New Roman"/>
      <family val="1"/>
    </font>
    <font>
      <b/>
      <sz val="20"/>
      <name val="Times New Roman"/>
      <family val="1"/>
    </font>
    <font>
      <sz val="12"/>
      <name val="Arial"/>
      <family val="2"/>
    </font>
    <font>
      <sz val="10"/>
      <name val="Times New Roman"/>
      <family val="1"/>
    </font>
    <font>
      <sz val="11"/>
      <color theme="1"/>
      <name val="Calibri"/>
      <family val="2"/>
      <scheme val="minor"/>
    </font>
    <font>
      <sz val="11"/>
      <color theme="0"/>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sz val="11.5"/>
      <color theme="1"/>
      <name val="Calibri Light"/>
      <family val="1"/>
      <scheme val="major"/>
    </font>
    <font>
      <sz val="11"/>
      <color theme="1"/>
      <name val="Calibri Light"/>
      <family val="1"/>
      <scheme val="major"/>
    </font>
    <font>
      <b/>
      <sz val="20"/>
      <name val="Calibri Light"/>
      <family val="1"/>
      <scheme val="major"/>
    </font>
    <font>
      <b/>
      <sz val="12"/>
      <color theme="1"/>
      <name val="Calibri Light"/>
      <family val="1"/>
      <scheme val="major"/>
    </font>
    <font>
      <b/>
      <sz val="11"/>
      <color theme="1"/>
      <name val="Calibri Light"/>
      <family val="1"/>
      <scheme val="major"/>
    </font>
    <font>
      <sz val="12"/>
      <color theme="1"/>
      <name val="Calibri Light"/>
      <family val="1"/>
      <scheme val="major"/>
    </font>
    <font>
      <sz val="11"/>
      <color rgb="FF000000"/>
      <name val="Calibri"/>
      <family val="2"/>
      <scheme val="minor"/>
    </font>
    <font>
      <sz val="22"/>
      <color theme="1"/>
      <name val="Calibri"/>
      <family val="2"/>
      <scheme val="minor"/>
    </font>
    <font>
      <b/>
      <sz val="14"/>
      <color theme="1"/>
      <name val="Calibri"/>
      <family val="2"/>
      <scheme val="minor"/>
    </font>
    <font>
      <sz val="11"/>
      <name val="Calibri"/>
      <family val="2"/>
      <scheme val="minor"/>
    </font>
    <font>
      <sz val="12"/>
      <color theme="1"/>
      <name val="Arial"/>
      <family val="2"/>
    </font>
    <font>
      <sz val="12"/>
      <color theme="1"/>
      <name val="Calibri"/>
      <family val="2"/>
      <scheme val="minor"/>
    </font>
    <font>
      <sz val="14"/>
      <color rgb="FFFF0000"/>
      <name val="Arial"/>
      <family val="2"/>
    </font>
    <font>
      <b/>
      <sz val="11"/>
      <name val="Calibri"/>
      <family val="2"/>
      <scheme val="minor"/>
    </font>
    <font>
      <sz val="12"/>
      <color rgb="FFFF0000"/>
      <name val="Arial"/>
      <family val="2"/>
    </font>
    <font>
      <b/>
      <sz val="11"/>
      <color rgb="FFFF0000"/>
      <name val="Calibri"/>
      <family val="2"/>
      <scheme val="minor"/>
    </font>
    <font>
      <sz val="12"/>
      <color theme="1"/>
      <name val="Albertus Medium"/>
      <family val="2"/>
    </font>
    <font>
      <b/>
      <sz val="12"/>
      <color rgb="FF000000"/>
      <name val="Calibri"/>
      <family val="2"/>
    </font>
    <font>
      <sz val="11"/>
      <color rgb="FF000000"/>
      <name val="Calibri"/>
      <family val="2"/>
    </font>
    <font>
      <sz val="11"/>
      <color theme="1"/>
      <name val="Calibri"/>
      <family val="2"/>
    </font>
    <font>
      <sz val="11"/>
      <color rgb="FFFF0000"/>
      <name val="Calibri"/>
      <family val="2"/>
    </font>
    <font>
      <b/>
      <sz val="9"/>
      <name val="Calibri"/>
      <family val="2"/>
      <scheme val="minor"/>
    </font>
    <font>
      <b/>
      <sz val="9"/>
      <color theme="1"/>
      <name val="Calibri"/>
      <family val="2"/>
      <scheme val="minor"/>
    </font>
    <font>
      <sz val="9"/>
      <color theme="1"/>
      <name val="Calibri"/>
      <family val="2"/>
      <scheme val="minor"/>
    </font>
    <font>
      <sz val="8"/>
      <name val="Calibri"/>
      <family val="2"/>
      <scheme val="minor"/>
    </font>
    <font>
      <sz val="9"/>
      <name val="Calibri"/>
      <family val="2"/>
      <scheme val="minor"/>
    </font>
    <font>
      <b/>
      <sz val="14"/>
      <color theme="1"/>
      <name val="Albertus Medium"/>
      <family val="2"/>
    </font>
    <font>
      <b/>
      <sz val="11"/>
      <color rgb="FF000000"/>
      <name val="Calibri"/>
      <family val="2"/>
    </font>
    <font>
      <sz val="10"/>
      <color rgb="FF000000"/>
      <name val="Calibri"/>
      <family val="2"/>
    </font>
    <font>
      <sz val="16"/>
      <color rgb="FF000000"/>
      <name val="Albertus Medium"/>
      <family val="2"/>
    </font>
    <font>
      <sz val="12"/>
      <color rgb="FF000000"/>
      <name val="Albertus Medium"/>
      <family val="2"/>
    </font>
    <font>
      <sz val="10"/>
      <color rgb="FFFF0000"/>
      <name val="Arial"/>
      <family val="2"/>
    </font>
    <font>
      <b/>
      <sz val="11"/>
      <color theme="1"/>
      <name val="Calibri Light"/>
      <family val="2"/>
      <scheme val="major"/>
    </font>
    <font>
      <b/>
      <sz val="18"/>
      <color theme="1"/>
      <name val="Calibri Light"/>
      <family val="2"/>
      <scheme val="major"/>
    </font>
    <font>
      <b/>
      <sz val="16"/>
      <name val="Calibri"/>
      <family val="2"/>
      <scheme val="minor"/>
    </font>
    <font>
      <b/>
      <sz val="14"/>
      <name val="Calibri"/>
      <family val="2"/>
      <scheme val="minor"/>
    </font>
    <font>
      <b/>
      <sz val="18"/>
      <name val="Calibri"/>
      <family val="2"/>
      <scheme val="minor"/>
    </font>
    <font>
      <sz val="16"/>
      <color theme="1"/>
      <name val="Calibri"/>
      <family val="2"/>
      <scheme val="minor"/>
    </font>
    <font>
      <b/>
      <sz val="11"/>
      <color rgb="FF000000"/>
      <name val="Times New Roman"/>
      <family val="1"/>
    </font>
    <font>
      <sz val="8"/>
      <color theme="1"/>
      <name val="Times New Roman"/>
      <family val="1"/>
    </font>
    <font>
      <sz val="11"/>
      <color theme="1"/>
      <name val="Times New Roman"/>
      <family val="1"/>
    </font>
    <font>
      <b/>
      <sz val="11"/>
      <color theme="1"/>
      <name val="Times New Roman"/>
      <family val="1"/>
    </font>
    <font>
      <strike/>
      <sz val="11"/>
      <color theme="1"/>
      <name val="Times New Roman"/>
      <family val="1"/>
    </font>
    <font>
      <b/>
      <sz val="11"/>
      <color rgb="FFFF0000"/>
      <name val="Times New Roman"/>
      <family val="1"/>
    </font>
    <font>
      <sz val="12"/>
      <color theme="1"/>
      <name val="Times New Roman"/>
      <family val="1"/>
    </font>
    <font>
      <b/>
      <sz val="12"/>
      <color theme="1"/>
      <name val="Times New Roman"/>
      <family val="1"/>
    </font>
    <font>
      <sz val="11"/>
      <color rgb="FF000000"/>
      <name val="Times New Roman"/>
      <family val="1"/>
    </font>
    <font>
      <sz val="12"/>
      <color rgb="FF000000"/>
      <name val="Times New Roman"/>
      <family val="1"/>
    </font>
    <font>
      <sz val="12"/>
      <name val="Calibri"/>
      <family val="2"/>
      <scheme val="minor"/>
    </font>
    <font>
      <sz val="14"/>
      <color theme="1"/>
      <name val="Times New Roman"/>
      <family val="1"/>
    </font>
    <font>
      <sz val="16"/>
      <color rgb="FFFF0000"/>
      <name val="Times New Roman"/>
      <family val="1"/>
    </font>
    <font>
      <sz val="12"/>
      <color rgb="FFFF0000"/>
      <name val="Times New Roman"/>
      <family val="1"/>
    </font>
    <font>
      <b/>
      <sz val="11"/>
      <color theme="0"/>
      <name val="Times New Roman"/>
      <family val="1"/>
    </font>
    <font>
      <sz val="16"/>
      <color theme="0"/>
      <name val="Arial"/>
      <family val="2"/>
    </font>
    <font>
      <b/>
      <sz val="12"/>
      <color theme="0"/>
      <name val="Times New Roman"/>
      <family val="1"/>
    </font>
    <font>
      <b/>
      <sz val="12"/>
      <color theme="0"/>
      <name val="Calibri"/>
      <family val="2"/>
      <scheme val="minor"/>
    </font>
    <font>
      <b/>
      <sz val="14"/>
      <color theme="0"/>
      <name val="Times New Roman"/>
      <family val="1"/>
    </font>
    <font>
      <sz val="12"/>
      <color theme="0"/>
      <name val="Times New Roman"/>
      <family val="1"/>
    </font>
    <font>
      <sz val="14"/>
      <color theme="0"/>
      <name val="Times New Roman"/>
      <family val="1"/>
    </font>
    <font>
      <b/>
      <sz val="11"/>
      <color theme="0"/>
      <name val="Calibri"/>
      <family val="2"/>
    </font>
    <font>
      <b/>
      <sz val="10"/>
      <color theme="0"/>
      <name val="Calibri"/>
      <family val="2"/>
      <scheme val="minor"/>
    </font>
    <font>
      <b/>
      <sz val="9"/>
      <color theme="0"/>
      <name val="Calibri"/>
      <family val="2"/>
      <scheme val="minor"/>
    </font>
    <font>
      <b/>
      <sz val="16"/>
      <color theme="1"/>
      <name val="Albertus Medium"/>
      <family val="2"/>
    </font>
    <font>
      <b/>
      <sz val="18"/>
      <color theme="1"/>
      <name val="Albertus Medium"/>
    </font>
    <font>
      <sz val="11"/>
      <color theme="0"/>
      <name val="Times New Roman"/>
      <family val="1"/>
    </font>
    <font>
      <sz val="11"/>
      <color rgb="FFFF0000"/>
      <name val="Times New Roman"/>
      <family val="1"/>
    </font>
    <font>
      <sz val="11"/>
      <color rgb="FFE2EFDA"/>
      <name val="Calibri"/>
      <family val="2"/>
      <scheme val="minor"/>
    </font>
    <font>
      <b/>
      <sz val="14"/>
      <color theme="0"/>
      <name val="Albertus Medium"/>
      <family val="2"/>
    </font>
    <font>
      <b/>
      <sz val="16"/>
      <color theme="0"/>
      <name val="Albertus Medium"/>
      <family val="2"/>
    </font>
    <font>
      <sz val="12"/>
      <color theme="0"/>
      <name val="Calibri"/>
      <family val="2"/>
      <scheme val="minor"/>
    </font>
    <font>
      <b/>
      <sz val="16"/>
      <color theme="0"/>
      <name val="Arial"/>
      <family val="2"/>
    </font>
    <font>
      <sz val="18"/>
      <color theme="0"/>
      <name val="Albertus Medium"/>
      <family val="2"/>
    </font>
    <font>
      <sz val="14"/>
      <color theme="0"/>
      <name val="Arial"/>
      <family val="2"/>
    </font>
    <font>
      <b/>
      <sz val="16"/>
      <color theme="0"/>
      <name val="Times New Roman"/>
      <family val="1"/>
    </font>
    <font>
      <b/>
      <sz val="12"/>
      <color theme="1"/>
      <name val="Albertus Medium"/>
      <family val="2"/>
    </font>
    <font>
      <b/>
      <sz val="14"/>
      <color theme="1"/>
      <name val="Times New Roman"/>
      <family val="1"/>
    </font>
    <font>
      <b/>
      <sz val="12"/>
      <color rgb="FF000000"/>
      <name val="Times New Roman"/>
      <family val="1"/>
    </font>
    <font>
      <b/>
      <sz val="12"/>
      <color rgb="FF000000"/>
      <name val="Albertus Medium"/>
      <family val="2"/>
    </font>
    <font>
      <b/>
      <sz val="10"/>
      <color rgb="FF000000"/>
      <name val="Calibri"/>
      <family val="2"/>
    </font>
    <font>
      <b/>
      <sz val="11"/>
      <color rgb="FFFF0000"/>
      <name val="Calibri"/>
      <family val="2"/>
    </font>
    <font>
      <sz val="10"/>
      <color theme="0"/>
      <name val="Times New Roman"/>
      <family val="1"/>
    </font>
    <font>
      <b/>
      <sz val="10"/>
      <color theme="0"/>
      <name val="Times New Roman"/>
      <family val="1"/>
    </font>
    <font>
      <sz val="10"/>
      <color rgb="FFFF0000"/>
      <name val="Times New Roman"/>
      <family val="1"/>
    </font>
    <font>
      <sz val="10"/>
      <color theme="1"/>
      <name val="Times New Roman"/>
      <family val="1"/>
    </font>
    <font>
      <b/>
      <sz val="12"/>
      <color rgb="FFFF0000"/>
      <name val="Albertus Medium"/>
      <family val="2"/>
    </font>
    <font>
      <sz val="14"/>
      <color theme="1"/>
      <name val="Arial"/>
      <family val="2"/>
    </font>
    <font>
      <sz val="12"/>
      <color theme="0"/>
      <name val="Arial"/>
      <family val="2"/>
    </font>
    <font>
      <sz val="16"/>
      <color theme="1"/>
      <name val="Arial"/>
      <family val="2"/>
    </font>
    <font>
      <sz val="18"/>
      <color theme="1"/>
      <name val="Albertus Medium"/>
      <family val="2"/>
    </font>
    <font>
      <b/>
      <sz val="16"/>
      <color theme="1"/>
      <name val="Times New Roman"/>
      <family val="1"/>
    </font>
    <font>
      <b/>
      <sz val="20"/>
      <color theme="1"/>
      <name val="Albertus Medium"/>
      <family val="2"/>
    </font>
    <font>
      <sz val="20"/>
      <color theme="1"/>
      <name val="Arial"/>
      <family val="2"/>
    </font>
    <font>
      <sz val="16"/>
      <color theme="1"/>
      <name val="Albertus Medium"/>
      <family val="2"/>
    </font>
    <font>
      <b/>
      <sz val="18"/>
      <color rgb="FFFF0000"/>
      <name val="Arial"/>
      <family val="2"/>
    </font>
    <font>
      <b/>
      <sz val="14"/>
      <color theme="0"/>
      <name val="Calibri"/>
      <family val="2"/>
      <scheme val="minor"/>
    </font>
    <font>
      <sz val="11"/>
      <color rgb="FF1F497D"/>
      <name val="Calibri"/>
      <family val="2"/>
      <scheme val="minor"/>
    </font>
    <font>
      <sz val="10"/>
      <color theme="1"/>
      <name val="Calibri"/>
      <family val="2"/>
      <scheme val="minor"/>
    </font>
    <font>
      <b/>
      <sz val="11"/>
      <name val="Calibri Light"/>
      <family val="1"/>
      <scheme val="major"/>
    </font>
    <font>
      <b/>
      <sz val="8"/>
      <color theme="1"/>
      <name val="Calibri"/>
      <family val="2"/>
      <scheme val="minor"/>
    </font>
    <font>
      <b/>
      <sz val="16"/>
      <color theme="1"/>
      <name val="Calibri Light"/>
      <family val="1"/>
      <scheme val="major"/>
    </font>
    <font>
      <b/>
      <sz val="8"/>
      <color theme="1"/>
      <name val="Arial Black"/>
      <family val="2"/>
    </font>
    <font>
      <b/>
      <sz val="26"/>
      <color rgb="FFFFFFFF"/>
      <name val="Times New Roman"/>
      <family val="1"/>
    </font>
    <font>
      <b/>
      <sz val="16"/>
      <color rgb="FFFFFFFF"/>
      <name val="Times New Roman"/>
      <family val="1"/>
    </font>
    <font>
      <b/>
      <sz val="24"/>
      <color rgb="FFFFFFFF"/>
      <name val="Times New Roman"/>
      <family val="1"/>
    </font>
    <font>
      <b/>
      <sz val="14"/>
      <color theme="0"/>
      <name val="Calibri Light"/>
      <family val="1"/>
      <scheme val="major"/>
    </font>
    <font>
      <b/>
      <sz val="10"/>
      <color rgb="FF000000"/>
      <name val="Times New Roman"/>
      <family val="1"/>
    </font>
    <font>
      <b/>
      <sz val="20"/>
      <color theme="0"/>
      <name val="Times New Roman"/>
      <family val="1"/>
    </font>
    <font>
      <b/>
      <sz val="11"/>
      <color rgb="FFFFFF00"/>
      <name val="Calibri"/>
      <family val="2"/>
      <scheme val="minor"/>
    </font>
    <font>
      <b/>
      <sz val="12"/>
      <name val="Calibri"/>
      <family val="2"/>
    </font>
    <font>
      <b/>
      <sz val="12"/>
      <color rgb="FFFF0000"/>
      <name val="Calibri"/>
      <family val="2"/>
    </font>
    <font>
      <sz val="16"/>
      <color rgb="FFFF0000"/>
      <name val="Albertus medium"/>
    </font>
    <font>
      <sz val="11"/>
      <color theme="1"/>
      <name val="Albertus Medium"/>
      <family val="2"/>
    </font>
    <font>
      <sz val="11"/>
      <name val="Tahoma"/>
      <family val="2"/>
    </font>
    <font>
      <sz val="16"/>
      <name val="Times New Roman"/>
      <family val="1"/>
    </font>
    <font>
      <sz val="16"/>
      <color theme="0"/>
      <name val="Times New Roman"/>
      <family val="1"/>
    </font>
    <font>
      <b/>
      <sz val="16"/>
      <color rgb="FF000000"/>
      <name val="Times New Roman"/>
      <family val="1"/>
    </font>
    <font>
      <b/>
      <sz val="12"/>
      <color rgb="FF000000"/>
      <name val="Albertus Medium"/>
    </font>
    <font>
      <sz val="18"/>
      <name val="Calibri"/>
      <family val="2"/>
      <scheme val="minor"/>
    </font>
    <font>
      <b/>
      <sz val="18"/>
      <color theme="1"/>
      <name val="Times New Roman"/>
      <family val="1"/>
    </font>
    <font>
      <b/>
      <sz val="18"/>
      <name val="Times New Roman"/>
      <family val="1"/>
    </font>
    <font>
      <sz val="18"/>
      <name val="Arial"/>
      <family val="2"/>
    </font>
    <font>
      <b/>
      <sz val="16"/>
      <color theme="0"/>
      <name val="Calibri"/>
      <family val="2"/>
      <scheme val="minor"/>
    </font>
    <font>
      <b/>
      <sz val="18"/>
      <color theme="0"/>
      <name val="Times New Roman"/>
      <family val="1"/>
    </font>
    <font>
      <b/>
      <sz val="16"/>
      <color theme="1"/>
      <name val="Calibri"/>
      <family val="2"/>
      <scheme val="minor"/>
    </font>
    <font>
      <b/>
      <sz val="20"/>
      <color theme="0"/>
      <name val="Calibri"/>
      <family val="2"/>
      <scheme val="minor"/>
    </font>
    <font>
      <b/>
      <sz val="16"/>
      <color theme="1"/>
      <name val="Arial"/>
      <family val="2"/>
    </font>
    <font>
      <b/>
      <sz val="16"/>
      <color rgb="FFFF0000"/>
      <name val="Arial"/>
      <family val="2"/>
    </font>
    <font>
      <b/>
      <sz val="22"/>
      <color theme="7"/>
      <name val="Calibri"/>
      <family val="2"/>
      <scheme val="minor"/>
    </font>
    <font>
      <b/>
      <sz val="14"/>
      <color theme="1"/>
      <name val="Arial"/>
      <family val="2"/>
    </font>
    <font>
      <b/>
      <sz val="14"/>
      <color theme="1"/>
      <name val="Maiandra GD"/>
      <family val="2"/>
    </font>
    <font>
      <b/>
      <sz val="14"/>
      <name val="Maiandra GD"/>
      <family val="2"/>
    </font>
    <font>
      <b/>
      <sz val="24"/>
      <color theme="7"/>
      <name val="Calibri"/>
      <family val="2"/>
      <scheme val="minor"/>
    </font>
    <font>
      <b/>
      <sz val="14"/>
      <color rgb="FF000000"/>
      <name val="Maiandra GD"/>
      <family val="2"/>
    </font>
    <font>
      <b/>
      <sz val="14"/>
      <color rgb="FFFF0000"/>
      <name val="Arial"/>
      <family val="2"/>
    </font>
    <font>
      <b/>
      <sz val="14"/>
      <color rgb="FF9C6500"/>
      <name val="Calibri"/>
      <family val="2"/>
      <scheme val="minor"/>
    </font>
    <font>
      <b/>
      <sz val="15"/>
      <color theme="0"/>
      <name val="Calibri"/>
      <family val="2"/>
      <scheme val="minor"/>
    </font>
  </fonts>
  <fills count="3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EB9C"/>
      </patternFill>
    </fill>
    <fill>
      <patternFill patternType="solid">
        <fgColor theme="0"/>
        <bgColor indexed="64"/>
      </patternFill>
    </fill>
    <fill>
      <patternFill patternType="solid">
        <fgColor rgb="FFE2EFDA"/>
        <bgColor indexed="64"/>
      </patternFill>
    </fill>
    <fill>
      <patternFill patternType="solid">
        <fgColor rgb="FFA9D08E"/>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2"/>
        <bgColor indexed="64"/>
      </patternFill>
    </fill>
    <fill>
      <patternFill patternType="solid">
        <fgColor rgb="FFC4D79B"/>
        <bgColor rgb="FF000000"/>
      </patternFill>
    </fill>
    <fill>
      <patternFill patternType="solid">
        <fgColor rgb="FFFFFF00"/>
        <bgColor rgb="FF000000"/>
      </patternFill>
    </fill>
    <fill>
      <patternFill patternType="solid">
        <fgColor rgb="FFFFFF00"/>
        <bgColor indexed="64"/>
      </patternFill>
    </fill>
    <fill>
      <patternFill patternType="solid">
        <fgColor rgb="FFA9D08E"/>
        <bgColor rgb="FF000000"/>
      </patternFill>
    </fill>
    <fill>
      <patternFill patternType="solid">
        <fgColor rgb="FFE7E6E6"/>
        <bgColor rgb="FF000000"/>
      </patternFill>
    </fill>
    <fill>
      <patternFill patternType="solid">
        <fgColor rgb="FFFFFFCC"/>
        <bgColor indexed="64"/>
      </patternFill>
    </fill>
    <fill>
      <patternFill patternType="solid">
        <fgColor rgb="FFF2F2F2"/>
        <bgColor rgb="FF000000"/>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rgb="FFFFC000"/>
        <bgColor indexed="64"/>
      </patternFill>
    </fill>
    <fill>
      <patternFill patternType="solid">
        <fgColor rgb="FF54823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548235"/>
        <bgColor rgb="FF000000"/>
      </patternFill>
    </fill>
    <fill>
      <patternFill patternType="solid">
        <fgColor theme="9"/>
        <bgColor indexed="64"/>
      </patternFill>
    </fill>
    <fill>
      <patternFill patternType="solid">
        <fgColor theme="9" tint="-0.499984740745262"/>
        <bgColor rgb="FF000000"/>
      </patternFill>
    </fill>
    <fill>
      <patternFill patternType="solid">
        <fgColor theme="9" tint="0.59999389629810485"/>
        <bgColor rgb="FF000000"/>
      </patternFill>
    </fill>
  </fills>
  <borders count="9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theme="0"/>
      </left>
      <right style="medium">
        <color theme="0"/>
      </right>
      <top style="medium">
        <color theme="0"/>
      </top>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theme="0"/>
      </left>
      <right style="medium">
        <color indexed="64"/>
      </right>
      <top style="medium">
        <color theme="0"/>
      </top>
      <bottom/>
      <diagonal/>
    </border>
    <border>
      <left style="medium">
        <color indexed="64"/>
      </left>
      <right style="medium">
        <color theme="0"/>
      </right>
      <top style="medium">
        <color theme="0"/>
      </top>
      <bottom/>
      <diagonal/>
    </border>
    <border>
      <left style="medium">
        <color theme="0"/>
      </left>
      <right style="medium">
        <color theme="0"/>
      </right>
      <top/>
      <bottom/>
      <diagonal/>
    </border>
    <border>
      <left style="medium">
        <color indexed="64"/>
      </left>
      <right style="thin">
        <color indexed="64"/>
      </right>
      <top style="medium">
        <color indexed="64"/>
      </top>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s>
  <cellStyleXfs count="38">
    <xf numFmtId="0" fontId="0" fillId="0" borderId="0"/>
    <xf numFmtId="43" fontId="6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164" fontId="63" fillId="0" borderId="0" applyFont="0" applyFill="0" applyBorder="0" applyAlignment="0" applyProtection="0"/>
    <xf numFmtId="43" fontId="2"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63" fillId="0" borderId="0" applyFont="0" applyFill="0" applyBorder="0" applyAlignment="0" applyProtection="0"/>
    <xf numFmtId="0" fontId="66" fillId="4" borderId="0" applyNumberFormat="0" applyBorder="0" applyAlignment="0" applyProtection="0"/>
    <xf numFmtId="0" fontId="2" fillId="0" borderId="0"/>
    <xf numFmtId="0" fontId="2" fillId="0" borderId="0"/>
    <xf numFmtId="0" fontId="63" fillId="0" borderId="0"/>
    <xf numFmtId="0" fontId="2" fillId="0" borderId="0"/>
    <xf numFmtId="0" fontId="63" fillId="0" borderId="0"/>
    <xf numFmtId="0" fontId="2" fillId="0" borderId="0"/>
    <xf numFmtId="0" fontId="3" fillId="0" borderId="0"/>
    <xf numFmtId="0" fontId="2" fillId="0" borderId="0"/>
    <xf numFmtId="0" fontId="61"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9" fontId="63" fillId="0" borderId="0" applyFont="0" applyFill="0" applyBorder="0" applyAlignment="0" applyProtection="0"/>
    <xf numFmtId="9" fontId="3" fillId="0" borderId="0" applyFont="0" applyFill="0" applyBorder="0" applyAlignment="0" applyProtection="0"/>
    <xf numFmtId="0" fontId="3" fillId="0" borderId="0"/>
  </cellStyleXfs>
  <cellXfs count="1685">
    <xf numFmtId="0" fontId="0" fillId="0" borderId="0" xfId="0"/>
    <xf numFmtId="0" fontId="69" fillId="0" borderId="0" xfId="0" applyFont="1" applyAlignment="1">
      <alignment vertical="center"/>
    </xf>
    <xf numFmtId="0" fontId="70" fillId="0" borderId="0" xfId="0" applyFont="1"/>
    <xf numFmtId="43" fontId="70" fillId="0" borderId="0" xfId="1" applyFont="1"/>
    <xf numFmtId="43" fontId="70" fillId="5" borderId="0" xfId="1" applyFont="1" applyFill="1" applyBorder="1"/>
    <xf numFmtId="0" fontId="71" fillId="5" borderId="0" xfId="21" applyFont="1" applyFill="1" applyBorder="1" applyAlignment="1"/>
    <xf numFmtId="43" fontId="72" fillId="5" borderId="0" xfId="1" applyFont="1" applyFill="1" applyBorder="1" applyAlignment="1">
      <alignment horizontal="center" vertical="center"/>
    </xf>
    <xf numFmtId="0" fontId="0" fillId="5" borderId="0" xfId="0" applyFill="1" applyBorder="1"/>
    <xf numFmtId="43" fontId="73" fillId="5" borderId="0" xfId="1" applyFont="1" applyFill="1" applyBorder="1" applyAlignment="1">
      <alignment vertical="center"/>
    </xf>
    <xf numFmtId="0" fontId="70" fillId="5" borderId="1" xfId="0" applyFont="1" applyFill="1" applyBorder="1"/>
    <xf numFmtId="0" fontId="70" fillId="5" borderId="1" xfId="0" applyFont="1" applyFill="1" applyBorder="1" applyAlignment="1">
      <alignment horizontal="center"/>
    </xf>
    <xf numFmtId="43" fontId="74" fillId="5" borderId="0" xfId="1" applyFont="1" applyFill="1" applyBorder="1"/>
    <xf numFmtId="0" fontId="73" fillId="6" borderId="1" xfId="0" applyFont="1" applyFill="1" applyBorder="1" applyAlignment="1">
      <alignment horizontal="center"/>
    </xf>
    <xf numFmtId="43" fontId="72" fillId="5" borderId="0" xfId="1" applyFont="1" applyFill="1" applyBorder="1"/>
    <xf numFmtId="0" fontId="67" fillId="5" borderId="0" xfId="0" applyFont="1" applyFill="1" applyBorder="1"/>
    <xf numFmtId="0" fontId="0" fillId="5" borderId="0" xfId="0" applyFont="1" applyFill="1" applyBorder="1"/>
    <xf numFmtId="0" fontId="73" fillId="7" borderId="1" xfId="0" applyFont="1" applyFill="1" applyBorder="1"/>
    <xf numFmtId="0" fontId="73" fillId="7" borderId="1" xfId="0" applyFont="1" applyFill="1" applyBorder="1" applyAlignment="1">
      <alignment horizontal="center"/>
    </xf>
    <xf numFmtId="0" fontId="70" fillId="5" borderId="0" xfId="0" applyFont="1" applyFill="1" applyBorder="1"/>
    <xf numFmtId="43" fontId="72" fillId="5" borderId="2" xfId="1" applyFont="1" applyFill="1" applyBorder="1" applyAlignment="1">
      <alignment horizontal="center"/>
    </xf>
    <xf numFmtId="43" fontId="74" fillId="5" borderId="0" xfId="1" applyFont="1" applyFill="1" applyBorder="1" applyAlignment="1">
      <alignment horizontal="center" vertical="center"/>
    </xf>
    <xf numFmtId="43" fontId="72" fillId="5" borderId="0" xfId="1" applyFont="1" applyFill="1" applyBorder="1" applyAlignment="1">
      <alignment vertical="center"/>
    </xf>
    <xf numFmtId="0" fontId="70" fillId="7" borderId="1" xfId="0" applyFont="1" applyFill="1" applyBorder="1" applyAlignment="1">
      <alignment horizontal="center"/>
    </xf>
    <xf numFmtId="0" fontId="0" fillId="0" borderId="0" xfId="0" applyFill="1" applyBorder="1"/>
    <xf numFmtId="165" fontId="75" fillId="0" borderId="1" xfId="1" applyNumberFormat="1" applyFont="1" applyBorder="1" applyAlignment="1">
      <alignment horizontal="right" vertical="center" wrapText="1"/>
    </xf>
    <xf numFmtId="43" fontId="75" fillId="0" borderId="1" xfId="1" applyFont="1" applyBorder="1" applyAlignment="1">
      <alignment horizontal="right" vertical="center" wrapText="1"/>
    </xf>
    <xf numFmtId="43" fontId="63" fillId="0" borderId="0" xfId="1" applyFont="1"/>
    <xf numFmtId="0" fontId="0" fillId="0" borderId="1" xfId="0" applyFont="1" applyBorder="1"/>
    <xf numFmtId="43" fontId="75" fillId="0" borderId="1" xfId="0" applyNumberFormat="1" applyFont="1" applyBorder="1" applyAlignment="1">
      <alignment vertical="center" wrapText="1"/>
    </xf>
    <xf numFmtId="43" fontId="67" fillId="7" borderId="1" xfId="1" applyFont="1" applyFill="1" applyBorder="1"/>
    <xf numFmtId="0" fontId="0" fillId="0" borderId="0" xfId="0" applyAlignment="1"/>
    <xf numFmtId="0" fontId="67" fillId="0" borderId="0" xfId="0" applyFont="1" applyFill="1" applyBorder="1" applyAlignment="1">
      <alignment horizontal="center"/>
    </xf>
    <xf numFmtId="0" fontId="67" fillId="7" borderId="1" xfId="0" applyFont="1" applyFill="1" applyBorder="1" applyAlignment="1">
      <alignment horizontal="center"/>
    </xf>
    <xf numFmtId="43" fontId="0" fillId="0" borderId="0" xfId="0" applyNumberFormat="1"/>
    <xf numFmtId="0" fontId="77" fillId="0" borderId="0" xfId="0" applyFont="1" applyAlignment="1" applyProtection="1">
      <alignment horizontal="center" vertical="center" wrapText="1"/>
      <protection hidden="1"/>
    </xf>
    <xf numFmtId="0" fontId="78" fillId="0" borderId="0" xfId="0" applyFont="1" applyAlignment="1" applyProtection="1">
      <alignment vertical="center"/>
      <protection hidden="1"/>
    </xf>
    <xf numFmtId="0" fontId="79" fillId="0" borderId="0" xfId="0" applyFont="1" applyAlignment="1">
      <alignment vertical="center"/>
    </xf>
    <xf numFmtId="0" fontId="0" fillId="0" borderId="1" xfId="0" applyFont="1" applyBorder="1" applyAlignment="1">
      <alignment horizontal="right" vertical="center"/>
    </xf>
    <xf numFmtId="0" fontId="0" fillId="0" borderId="1" xfId="0" applyFont="1" applyBorder="1" applyAlignment="1">
      <alignment horizontal="left" vertical="center"/>
    </xf>
    <xf numFmtId="2" fontId="0" fillId="0" borderId="1" xfId="0" applyNumberFormat="1" applyFont="1" applyBorder="1" applyAlignment="1">
      <alignment horizontal="right" vertical="center"/>
    </xf>
    <xf numFmtId="0" fontId="79" fillId="0" borderId="3" xfId="0" applyFont="1" applyBorder="1" applyAlignment="1">
      <alignment vertical="center"/>
    </xf>
    <xf numFmtId="0" fontId="67" fillId="0" borderId="0" xfId="0" applyFont="1" applyAlignment="1" applyProtection="1">
      <alignment vertical="center"/>
      <protection hidden="1"/>
    </xf>
    <xf numFmtId="0" fontId="0" fillId="0" borderId="0" xfId="0" applyAlignment="1" applyProtection="1">
      <alignment vertical="center"/>
      <protection hidden="1"/>
    </xf>
    <xf numFmtId="0" fontId="65" fillId="0" borderId="0" xfId="0" applyFont="1" applyAlignment="1" applyProtection="1">
      <alignment vertical="center"/>
      <protection hidden="1"/>
    </xf>
    <xf numFmtId="0" fontId="79" fillId="0" borderId="0" xfId="0" applyFont="1" applyAlignment="1">
      <alignment horizontal="center"/>
    </xf>
    <xf numFmtId="0" fontId="79" fillId="0" borderId="0" xfId="0" applyFont="1" applyAlignment="1">
      <alignment horizontal="left"/>
    </xf>
    <xf numFmtId="0" fontId="79" fillId="0" borderId="0" xfId="0" applyFont="1"/>
    <xf numFmtId="0" fontId="79" fillId="0" borderId="0" xfId="0" applyFont="1" applyAlignment="1">
      <alignment horizontal="center" vertical="center"/>
    </xf>
    <xf numFmtId="0" fontId="0" fillId="0" borderId="0" xfId="0" applyProtection="1">
      <protection hidden="1"/>
    </xf>
    <xf numFmtId="43" fontId="67" fillId="0" borderId="1" xfId="1" applyFont="1" applyBorder="1"/>
    <xf numFmtId="43" fontId="67" fillId="0" borderId="1" xfId="1" applyFont="1" applyBorder="1" applyAlignment="1">
      <alignment horizontal="center"/>
    </xf>
    <xf numFmtId="0" fontId="80" fillId="0" borderId="0" xfId="0" applyFont="1"/>
    <xf numFmtId="43" fontId="63" fillId="0" borderId="0" xfId="1" applyFont="1" applyBorder="1"/>
    <xf numFmtId="0" fontId="3" fillId="0" borderId="0" xfId="0" applyFont="1" applyFill="1" applyBorder="1" applyAlignment="1"/>
    <xf numFmtId="0" fontId="3" fillId="0" borderId="0" xfId="0" applyFont="1" applyAlignment="1"/>
    <xf numFmtId="0" fontId="3" fillId="0" borderId="0" xfId="0" applyFont="1" applyAlignment="1">
      <alignment horizontal="center"/>
    </xf>
    <xf numFmtId="39" fontId="3" fillId="0" borderId="0" xfId="0" applyNumberFormat="1" applyFont="1" applyAlignment="1"/>
    <xf numFmtId="168" fontId="78" fillId="2" borderId="1" xfId="0" applyNumberFormat="1" applyFont="1" applyFill="1" applyBorder="1" applyAlignment="1" applyProtection="1">
      <alignment horizontal="center"/>
    </xf>
    <xf numFmtId="0" fontId="81" fillId="0" borderId="0" xfId="0" applyFont="1" applyFill="1" applyBorder="1" applyAlignment="1"/>
    <xf numFmtId="43" fontId="82" fillId="0" borderId="1" xfId="0" applyNumberFormat="1" applyFont="1" applyBorder="1" applyProtection="1"/>
    <xf numFmtId="0" fontId="4" fillId="0" borderId="0" xfId="0" applyFont="1" applyFill="1" applyBorder="1" applyAlignment="1"/>
    <xf numFmtId="0" fontId="5" fillId="0" borderId="0" xfId="0" applyFont="1" applyFill="1" applyBorder="1" applyAlignment="1"/>
    <xf numFmtId="0" fontId="83" fillId="0" borderId="0" xfId="0" applyFont="1" applyFill="1" applyBorder="1" applyAlignment="1"/>
    <xf numFmtId="0" fontId="84" fillId="0" borderId="1" xfId="0" applyFont="1" applyBorder="1" applyAlignment="1">
      <alignment horizontal="right"/>
    </xf>
    <xf numFmtId="0" fontId="78" fillId="0" borderId="1" xfId="0" applyFont="1" applyBorder="1" applyAlignment="1"/>
    <xf numFmtId="0" fontId="78" fillId="0" borderId="1" xfId="0" applyFont="1" applyBorder="1" applyAlignment="1">
      <alignment horizontal="center"/>
    </xf>
    <xf numFmtId="39" fontId="78" fillId="0" borderId="1" xfId="0" applyNumberFormat="1" applyFont="1" applyBorder="1" applyAlignment="1"/>
    <xf numFmtId="43" fontId="82" fillId="0" borderId="1" xfId="1" applyFont="1" applyFill="1" applyBorder="1" applyProtection="1"/>
    <xf numFmtId="168" fontId="6" fillId="0" borderId="0" xfId="0" applyNumberFormat="1" applyFont="1" applyBorder="1" applyAlignment="1" applyProtection="1">
      <alignment horizontal="center"/>
    </xf>
    <xf numFmtId="168" fontId="85" fillId="0" borderId="0" xfId="0" applyNumberFormat="1" applyFont="1" applyBorder="1" applyAlignment="1" applyProtection="1">
      <alignment horizontal="center"/>
    </xf>
    <xf numFmtId="39" fontId="7" fillId="5" borderId="0" xfId="1" applyNumberFormat="1" applyFont="1" applyFill="1" applyBorder="1" applyProtection="1"/>
    <xf numFmtId="43" fontId="7" fillId="5" borderId="0" xfId="1" applyFont="1" applyFill="1" applyBorder="1" applyProtection="1"/>
    <xf numFmtId="168" fontId="6" fillId="0" borderId="0" xfId="0" applyNumberFormat="1" applyFont="1" applyBorder="1" applyProtection="1"/>
    <xf numFmtId="172" fontId="8" fillId="0" borderId="0" xfId="0" applyNumberFormat="1" applyFont="1" applyBorder="1" applyProtection="1"/>
    <xf numFmtId="15" fontId="6" fillId="0" borderId="0" xfId="0" applyNumberFormat="1" applyFont="1" applyBorder="1" applyProtection="1"/>
    <xf numFmtId="0" fontId="9" fillId="0" borderId="0" xfId="0" applyFont="1" applyBorder="1" applyAlignment="1"/>
    <xf numFmtId="38" fontId="80" fillId="0" borderId="0" xfId="0" applyNumberFormat="1" applyFont="1"/>
    <xf numFmtId="0" fontId="87" fillId="0" borderId="1" xfId="0" applyFont="1" applyBorder="1" applyAlignment="1">
      <alignment horizontal="center" vertical="center" wrapText="1"/>
    </xf>
    <xf numFmtId="0" fontId="87" fillId="0" borderId="1" xfId="0" applyFont="1" applyBorder="1" applyAlignment="1">
      <alignment horizontal="center" vertical="center"/>
    </xf>
    <xf numFmtId="3" fontId="14" fillId="0" borderId="1" xfId="0" applyNumberFormat="1" applyFont="1" applyBorder="1" applyAlignment="1">
      <alignment vertical="center"/>
    </xf>
    <xf numFmtId="38" fontId="0" fillId="0" borderId="1" xfId="0" applyNumberFormat="1" applyFont="1" applyBorder="1" applyAlignment="1"/>
    <xf numFmtId="38" fontId="88" fillId="0" borderId="1" xfId="0" applyNumberFormat="1" applyFont="1" applyBorder="1" applyAlignment="1">
      <alignment vertical="center"/>
    </xf>
    <xf numFmtId="40" fontId="88" fillId="0" borderId="1" xfId="0" applyNumberFormat="1" applyFont="1" applyBorder="1" applyAlignment="1">
      <alignment vertical="center"/>
    </xf>
    <xf numFmtId="40" fontId="0" fillId="0" borderId="1" xfId="0" applyNumberFormat="1" applyFont="1" applyBorder="1" applyAlignment="1"/>
    <xf numFmtId="40" fontId="14" fillId="0" borderId="1" xfId="0" applyNumberFormat="1" applyFont="1" applyBorder="1" applyAlignment="1">
      <alignment horizontal="right" vertical="center"/>
    </xf>
    <xf numFmtId="0" fontId="80" fillId="0" borderId="0" xfId="0" applyFont="1" applyBorder="1"/>
    <xf numFmtId="0" fontId="2" fillId="0" borderId="8" xfId="19" applyFill="1" applyBorder="1"/>
    <xf numFmtId="0" fontId="67" fillId="0" borderId="1" xfId="0" applyFont="1" applyBorder="1" applyAlignment="1">
      <alignment horizontal="center" vertical="center"/>
    </xf>
    <xf numFmtId="43" fontId="67" fillId="8" borderId="1" xfId="10" quotePrefix="1" applyFont="1" applyFill="1" applyBorder="1" applyAlignment="1">
      <alignment horizontal="center" vertical="center"/>
    </xf>
    <xf numFmtId="43" fontId="63" fillId="0" borderId="1" xfId="10" applyFont="1" applyFill="1" applyBorder="1"/>
    <xf numFmtId="43" fontId="63" fillId="0" borderId="9" xfId="10" applyFont="1" applyFill="1" applyBorder="1"/>
    <xf numFmtId="43" fontId="63" fillId="0" borderId="0" xfId="10" applyFont="1" applyFill="1" applyBorder="1"/>
    <xf numFmtId="0" fontId="67" fillId="8" borderId="1" xfId="18" quotePrefix="1" applyFont="1" applyFill="1" applyBorder="1" applyAlignment="1">
      <alignment horizontal="center" vertical="center"/>
    </xf>
    <xf numFmtId="43" fontId="67" fillId="8" borderId="9" xfId="10" quotePrefix="1" applyFont="1" applyFill="1" applyBorder="1" applyAlignment="1">
      <alignment horizontal="center" vertical="center"/>
    </xf>
    <xf numFmtId="2" fontId="63" fillId="0" borderId="1" xfId="10" applyNumberFormat="1" applyFont="1" applyFill="1" applyBorder="1"/>
    <xf numFmtId="43" fontId="63" fillId="0" borderId="4" xfId="1" applyFont="1" applyBorder="1"/>
    <xf numFmtId="0" fontId="67" fillId="0" borderId="1" xfId="0" applyFont="1" applyBorder="1" applyAlignment="1">
      <alignment vertical="center"/>
    </xf>
    <xf numFmtId="43" fontId="67" fillId="0" borderId="1" xfId="1" applyFont="1" applyBorder="1" applyAlignment="1">
      <alignment vertical="center"/>
    </xf>
    <xf numFmtId="4" fontId="67" fillId="0" borderId="1" xfId="0" applyNumberFormat="1" applyFont="1" applyBorder="1" applyAlignment="1">
      <alignment horizontal="right" vertical="center"/>
    </xf>
    <xf numFmtId="0" fontId="0" fillId="0" borderId="1" xfId="0" applyFont="1" applyBorder="1" applyAlignment="1">
      <alignment vertical="center"/>
    </xf>
    <xf numFmtId="43" fontId="63" fillId="0" borderId="1" xfId="1" applyFont="1" applyBorder="1" applyAlignment="1">
      <alignment vertical="center" wrapText="1"/>
    </xf>
    <xf numFmtId="43" fontId="63" fillId="0" borderId="1" xfId="1" applyFont="1" applyBorder="1" applyAlignment="1">
      <alignment vertical="center"/>
    </xf>
    <xf numFmtId="0" fontId="67" fillId="9" borderId="1" xfId="0" applyFont="1" applyFill="1" applyBorder="1" applyAlignment="1">
      <alignment horizontal="center" vertical="center" wrapText="1"/>
    </xf>
    <xf numFmtId="0" fontId="67" fillId="9" borderId="1" xfId="0" applyFont="1" applyFill="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center" vertical="center"/>
    </xf>
    <xf numFmtId="4" fontId="0" fillId="0" borderId="1" xfId="0" applyNumberFormat="1" applyFont="1" applyBorder="1" applyAlignment="1">
      <alignment horizontal="right" vertical="center"/>
    </xf>
    <xf numFmtId="0" fontId="67" fillId="0" borderId="1" xfId="0" applyFont="1" applyBorder="1" applyAlignment="1">
      <alignment horizontal="right" vertical="center"/>
    </xf>
    <xf numFmtId="39" fontId="0" fillId="0" borderId="0" xfId="0" applyNumberFormat="1"/>
    <xf numFmtId="0" fontId="0" fillId="0" borderId="0" xfId="0" applyAlignment="1">
      <alignment horizontal="center"/>
    </xf>
    <xf numFmtId="0" fontId="93" fillId="0" borderId="1" xfId="0" applyFont="1" applyFill="1" applyBorder="1" applyAlignment="1">
      <alignment horizontal="left"/>
    </xf>
    <xf numFmtId="0" fontId="92" fillId="0" borderId="1" xfId="0" applyFont="1" applyFill="1" applyBorder="1" applyAlignment="1">
      <alignment horizontal="center"/>
    </xf>
    <xf numFmtId="178" fontId="92" fillId="0" borderId="1" xfId="0" applyNumberFormat="1" applyFont="1" applyFill="1" applyBorder="1"/>
    <xf numFmtId="4" fontId="94" fillId="0" borderId="1" xfId="0" applyNumberFormat="1" applyFont="1" applyFill="1" applyBorder="1" applyAlignment="1"/>
    <xf numFmtId="4" fontId="92" fillId="0" borderId="1" xfId="0" applyNumberFormat="1" applyFont="1" applyBorder="1"/>
    <xf numFmtId="4" fontId="92" fillId="0" borderId="1" xfId="0" applyNumberFormat="1" applyFont="1" applyFill="1" applyBorder="1"/>
    <xf numFmtId="4" fontId="0" fillId="0" borderId="0" xfId="0" applyNumberFormat="1"/>
    <xf numFmtId="0" fontId="67" fillId="0" borderId="0" xfId="0" applyFont="1"/>
    <xf numFmtId="0" fontId="0" fillId="0" borderId="0" xfId="0" applyAlignment="1">
      <alignment horizontal="left"/>
    </xf>
    <xf numFmtId="0" fontId="0" fillId="0" borderId="0" xfId="0" applyFont="1" applyAlignment="1">
      <alignment horizontal="left"/>
    </xf>
    <xf numFmtId="0" fontId="0" fillId="0" borderId="0" xfId="0" applyFont="1"/>
    <xf numFmtId="0" fontId="68" fillId="0" borderId="0" xfId="0" applyFont="1"/>
    <xf numFmtId="178" fontId="0" fillId="0" borderId="0" xfId="0" applyNumberFormat="1"/>
    <xf numFmtId="17" fontId="94" fillId="0" borderId="10" xfId="0" applyNumberFormat="1" applyFont="1" applyFill="1" applyBorder="1" applyAlignment="1">
      <alignment horizontal="center"/>
    </xf>
    <xf numFmtId="17" fontId="93" fillId="0" borderId="1" xfId="0" applyNumberFormat="1" applyFont="1" applyFill="1" applyBorder="1" applyAlignment="1">
      <alignment horizontal="left"/>
    </xf>
    <xf numFmtId="15" fontId="94" fillId="0" borderId="1" xfId="0" applyNumberFormat="1" applyFont="1" applyFill="1" applyBorder="1" applyAlignment="1">
      <alignment horizontal="center"/>
    </xf>
    <xf numFmtId="180" fontId="94" fillId="0" borderId="1" xfId="11" applyNumberFormat="1" applyFont="1" applyFill="1" applyBorder="1" applyAlignment="1"/>
    <xf numFmtId="0" fontId="67" fillId="9" borderId="1" xfId="0" applyFont="1" applyFill="1" applyBorder="1" applyAlignment="1">
      <alignment horizontal="right" vertical="center"/>
    </xf>
    <xf numFmtId="0" fontId="0" fillId="0" borderId="1" xfId="0" applyFont="1" applyBorder="1" applyAlignment="1">
      <alignment horizontal="right" vertical="center" wrapText="1"/>
    </xf>
    <xf numFmtId="2" fontId="67" fillId="9" borderId="1" xfId="0" applyNumberFormat="1" applyFont="1" applyFill="1" applyBorder="1" applyAlignment="1">
      <alignment horizontal="right" vertical="center"/>
    </xf>
    <xf numFmtId="2" fontId="0" fillId="0" borderId="1" xfId="0" applyNumberFormat="1" applyFont="1" applyBorder="1" applyAlignment="1">
      <alignment horizontal="right" vertical="center" wrapText="1"/>
    </xf>
    <xf numFmtId="2" fontId="67" fillId="0" borderId="1" xfId="0" applyNumberFormat="1" applyFont="1" applyBorder="1" applyAlignment="1">
      <alignment horizontal="right" vertical="center"/>
    </xf>
    <xf numFmtId="168" fontId="7" fillId="0" borderId="11" xfId="0" applyNumberFormat="1" applyFont="1" applyBorder="1" applyAlignment="1" applyProtection="1">
      <alignment horizontal="center"/>
    </xf>
    <xf numFmtId="0" fontId="67" fillId="11" borderId="1" xfId="0" applyFont="1" applyFill="1" applyBorder="1"/>
    <xf numFmtId="0" fontId="0" fillId="11" borderId="1" xfId="0" applyFill="1" applyBorder="1"/>
    <xf numFmtId="43" fontId="67" fillId="6" borderId="1" xfId="1" applyFont="1" applyFill="1" applyBorder="1" applyAlignment="1"/>
    <xf numFmtId="2" fontId="67" fillId="6" borderId="1" xfId="1" applyNumberFormat="1" applyFont="1" applyFill="1" applyBorder="1" applyAlignment="1"/>
    <xf numFmtId="169" fontId="95" fillId="0" borderId="12" xfId="0" applyNumberFormat="1" applyFont="1" applyBorder="1" applyAlignment="1" applyProtection="1">
      <alignment horizontal="center" vertical="center" wrapText="1"/>
    </xf>
    <xf numFmtId="168" fontId="95" fillId="0" borderId="13" xfId="0" applyNumberFormat="1" applyFont="1" applyBorder="1" applyAlignment="1" applyProtection="1">
      <alignment horizontal="center" vertical="center" wrapText="1"/>
    </xf>
    <xf numFmtId="168" fontId="95" fillId="0" borderId="14" xfId="0" applyNumberFormat="1" applyFont="1" applyBorder="1" applyAlignment="1" applyProtection="1">
      <alignment horizontal="center" vertical="center" wrapText="1"/>
    </xf>
    <xf numFmtId="168" fontId="95" fillId="0" borderId="15" xfId="0" applyNumberFormat="1" applyFont="1" applyBorder="1" applyAlignment="1" applyProtection="1">
      <alignment horizontal="center" vertical="center" wrapText="1"/>
    </xf>
    <xf numFmtId="168" fontId="95" fillId="0" borderId="16" xfId="0" applyNumberFormat="1" applyFont="1" applyBorder="1" applyAlignment="1" applyProtection="1">
      <alignment horizontal="center" vertical="center" wrapText="1"/>
    </xf>
    <xf numFmtId="168" fontId="95" fillId="0" borderId="17" xfId="0" applyNumberFormat="1" applyFont="1" applyBorder="1" applyAlignment="1" applyProtection="1">
      <alignment horizontal="center" vertical="center" wrapText="1"/>
    </xf>
    <xf numFmtId="168" fontId="95" fillId="0" borderId="18" xfId="0" applyNumberFormat="1" applyFont="1" applyBorder="1" applyAlignment="1" applyProtection="1">
      <alignment horizontal="center" vertical="center" wrapText="1"/>
    </xf>
    <xf numFmtId="168" fontId="95" fillId="0" borderId="19" xfId="0" applyNumberFormat="1" applyFont="1" applyBorder="1" applyAlignment="1" applyProtection="1">
      <alignment horizontal="center" vertical="center" wrapText="1"/>
    </xf>
    <xf numFmtId="168" fontId="95" fillId="0" borderId="20" xfId="0" applyNumberFormat="1" applyFont="1" applyBorder="1" applyAlignment="1" applyProtection="1">
      <alignment horizontal="center" vertical="center" wrapText="1"/>
    </xf>
    <xf numFmtId="0" fontId="31" fillId="0" borderId="0" xfId="0" applyFont="1" applyBorder="1" applyAlignment="1"/>
    <xf numFmtId="3" fontId="32" fillId="0" borderId="0" xfId="0" applyNumberFormat="1" applyFont="1" applyFill="1" applyBorder="1" applyAlignment="1">
      <alignment vertical="top" wrapText="1"/>
    </xf>
    <xf numFmtId="43" fontId="75" fillId="0" borderId="1" xfId="1" applyNumberFormat="1" applyFont="1" applyBorder="1" applyAlignment="1">
      <alignment horizontal="right" vertical="center" wrapText="1"/>
    </xf>
    <xf numFmtId="43" fontId="82" fillId="5" borderId="0" xfId="0" applyNumberFormat="1" applyFont="1" applyFill="1" applyBorder="1" applyAlignment="1">
      <alignment horizontal="center" vertical="center" wrapText="1"/>
    </xf>
    <xf numFmtId="168" fontId="7" fillId="0" borderId="21" xfId="0" applyNumberFormat="1" applyFont="1" applyBorder="1" applyProtection="1"/>
    <xf numFmtId="169" fontId="7" fillId="0" borderId="10" xfId="0" applyNumberFormat="1" applyFont="1" applyBorder="1" applyAlignment="1" applyProtection="1">
      <alignment horizontal="center"/>
    </xf>
    <xf numFmtId="168" fontId="7" fillId="0" borderId="1" xfId="0" applyNumberFormat="1" applyFont="1" applyBorder="1" applyAlignment="1" applyProtection="1">
      <alignment horizontal="center"/>
    </xf>
    <xf numFmtId="168" fontId="7" fillId="0" borderId="1" xfId="0" applyNumberFormat="1" applyFont="1" applyBorder="1" applyAlignment="1" applyProtection="1"/>
    <xf numFmtId="0" fontId="0" fillId="0" borderId="11" xfId="0" applyBorder="1"/>
    <xf numFmtId="0" fontId="0" fillId="0" borderId="22" xfId="0" applyBorder="1"/>
    <xf numFmtId="0" fontId="24" fillId="0" borderId="23" xfId="0" applyFont="1" applyFill="1" applyBorder="1" applyProtection="1"/>
    <xf numFmtId="0" fontId="0" fillId="0" borderId="23" xfId="0" applyBorder="1"/>
    <xf numFmtId="0" fontId="0" fillId="0" borderId="0" xfId="0" applyBorder="1" applyAlignment="1"/>
    <xf numFmtId="43" fontId="0" fillId="0" borderId="0" xfId="0" applyNumberFormat="1" applyBorder="1" applyAlignment="1">
      <alignment horizontal="center"/>
    </xf>
    <xf numFmtId="176" fontId="0" fillId="0" borderId="0" xfId="0" applyNumberFormat="1" applyBorder="1" applyAlignment="1">
      <alignment horizontal="center"/>
    </xf>
    <xf numFmtId="39" fontId="20" fillId="0" borderId="11" xfId="0" applyNumberFormat="1" applyFont="1" applyBorder="1" applyAlignment="1" applyProtection="1">
      <alignment horizontal="center" vertical="center"/>
    </xf>
    <xf numFmtId="168" fontId="25" fillId="0" borderId="22" xfId="0" applyNumberFormat="1" applyFont="1" applyBorder="1" applyProtection="1"/>
    <xf numFmtId="15" fontId="7" fillId="0" borderId="24" xfId="0" applyNumberFormat="1" applyFont="1" applyBorder="1" applyAlignment="1" applyProtection="1">
      <alignment horizontal="center"/>
    </xf>
    <xf numFmtId="39" fontId="19" fillId="0" borderId="24" xfId="0" applyNumberFormat="1" applyFont="1" applyBorder="1" applyAlignment="1" applyProtection="1"/>
    <xf numFmtId="168" fontId="25" fillId="0" borderId="24" xfId="0" applyNumberFormat="1" applyFont="1" applyBorder="1" applyProtection="1"/>
    <xf numFmtId="39" fontId="23" fillId="0" borderId="24" xfId="0" applyNumberFormat="1" applyFont="1" applyBorder="1" applyProtection="1"/>
    <xf numFmtId="168" fontId="19" fillId="0" borderId="24" xfId="0" applyNumberFormat="1" applyFont="1" applyBorder="1" applyProtection="1"/>
    <xf numFmtId="176" fontId="7" fillId="0" borderId="24" xfId="0" applyNumberFormat="1" applyFont="1" applyBorder="1" applyAlignment="1" applyProtection="1">
      <alignment horizontal="center"/>
    </xf>
    <xf numFmtId="0" fontId="0" fillId="0" borderId="25" xfId="0" applyBorder="1"/>
    <xf numFmtId="0" fontId="0" fillId="0" borderId="26" xfId="0" applyBorder="1" applyAlignment="1">
      <alignment horizontal="center"/>
    </xf>
    <xf numFmtId="0" fontId="78" fillId="0" borderId="0" xfId="0" applyFont="1"/>
    <xf numFmtId="43" fontId="82" fillId="12" borderId="1" xfId="1" applyFont="1" applyFill="1" applyBorder="1"/>
    <xf numFmtId="43" fontId="78" fillId="0" borderId="0" xfId="1" applyFont="1"/>
    <xf numFmtId="0" fontId="78" fillId="0" borderId="0" xfId="0" applyFont="1" applyFill="1"/>
    <xf numFmtId="43" fontId="2" fillId="10" borderId="1" xfId="0" applyNumberFormat="1" applyFont="1" applyFill="1" applyBorder="1"/>
    <xf numFmtId="164" fontId="2" fillId="0" borderId="24" xfId="11" applyFont="1" applyFill="1" applyBorder="1"/>
    <xf numFmtId="0" fontId="36" fillId="13" borderId="22" xfId="0" applyFont="1" applyFill="1" applyBorder="1" applyAlignment="1">
      <alignment wrapText="1"/>
    </xf>
    <xf numFmtId="43" fontId="2" fillId="13" borderId="1" xfId="0" applyNumberFormat="1" applyFont="1" applyFill="1" applyBorder="1" applyAlignment="1">
      <alignment wrapText="1"/>
    </xf>
    <xf numFmtId="39" fontId="36" fillId="13" borderId="1" xfId="0" applyNumberFormat="1" applyFont="1" applyFill="1" applyBorder="1" applyAlignment="1">
      <alignment wrapText="1"/>
    </xf>
    <xf numFmtId="164" fontId="36" fillId="0" borderId="25" xfId="11" applyFont="1" applyFill="1" applyBorder="1"/>
    <xf numFmtId="0" fontId="36" fillId="13" borderId="23" xfId="0" applyFont="1" applyFill="1" applyBorder="1"/>
    <xf numFmtId="43" fontId="2" fillId="13" borderId="1" xfId="0" applyNumberFormat="1" applyFont="1" applyFill="1" applyBorder="1"/>
    <xf numFmtId="43" fontId="36" fillId="13" borderId="1" xfId="0" applyNumberFormat="1" applyFont="1" applyFill="1" applyBorder="1"/>
    <xf numFmtId="164" fontId="2" fillId="0" borderId="11" xfId="11" applyFont="1" applyFill="1" applyBorder="1"/>
    <xf numFmtId="0" fontId="3" fillId="13" borderId="15" xfId="0" applyFont="1" applyFill="1" applyBorder="1" applyAlignment="1">
      <alignment wrapText="1"/>
    </xf>
    <xf numFmtId="0" fontId="36" fillId="13" borderId="1" xfId="0" applyFont="1" applyFill="1" applyBorder="1" applyAlignment="1">
      <alignment wrapText="1"/>
    </xf>
    <xf numFmtId="164" fontId="36" fillId="0" borderId="18" xfId="11" applyFont="1" applyFill="1" applyBorder="1"/>
    <xf numFmtId="0" fontId="36" fillId="13" borderId="15" xfId="0" applyFont="1" applyFill="1" applyBorder="1"/>
    <xf numFmtId="0" fontId="36" fillId="13" borderId="15" xfId="0" applyFont="1" applyFill="1" applyBorder="1" applyAlignment="1">
      <alignment wrapText="1"/>
    </xf>
    <xf numFmtId="0" fontId="2" fillId="13" borderId="1" xfId="0" applyFont="1" applyFill="1" applyBorder="1" applyAlignment="1">
      <alignment wrapText="1"/>
    </xf>
    <xf numFmtId="0" fontId="96" fillId="13" borderId="15" xfId="0" applyFont="1" applyFill="1" applyBorder="1"/>
    <xf numFmtId="164" fontId="96" fillId="0" borderId="18" xfId="11" applyFont="1" applyFill="1" applyBorder="1"/>
    <xf numFmtId="0" fontId="36" fillId="0" borderId="0" xfId="0" applyFont="1" applyFill="1" applyBorder="1"/>
    <xf numFmtId="0" fontId="35" fillId="0" borderId="0" xfId="0" applyFont="1" applyFill="1" applyBorder="1"/>
    <xf numFmtId="164" fontId="36" fillId="0" borderId="0" xfId="0" applyNumberFormat="1" applyFont="1" applyFill="1" applyBorder="1"/>
    <xf numFmtId="176" fontId="36" fillId="0" borderId="0" xfId="0" applyNumberFormat="1" applyFont="1" applyFill="1" applyBorder="1" applyAlignment="1">
      <alignment horizontal="center"/>
    </xf>
    <xf numFmtId="0" fontId="97" fillId="0" borderId="0" xfId="0" applyFont="1" applyFill="1" applyBorder="1" applyAlignment="1">
      <alignment horizontal="left"/>
    </xf>
    <xf numFmtId="0" fontId="36" fillId="0" borderId="0" xfId="0" applyFont="1" applyFill="1" applyBorder="1" applyAlignment="1"/>
    <xf numFmtId="0" fontId="29" fillId="0" borderId="0" xfId="0" applyFont="1" applyFill="1" applyBorder="1" applyAlignment="1">
      <alignment horizontal="center"/>
    </xf>
    <xf numFmtId="0" fontId="36" fillId="0" borderId="0" xfId="0" applyFont="1" applyFill="1" applyBorder="1" applyAlignment="1">
      <alignment horizontal="center"/>
    </xf>
    <xf numFmtId="176" fontId="98" fillId="0" borderId="0" xfId="0" applyNumberFormat="1" applyFont="1" applyFill="1" applyBorder="1" applyAlignment="1" applyProtection="1">
      <alignment horizontal="center"/>
    </xf>
    <xf numFmtId="176" fontId="99" fillId="0" borderId="0" xfId="0" applyNumberFormat="1" applyFont="1" applyFill="1" applyBorder="1" applyAlignment="1" applyProtection="1">
      <alignment horizontal="center"/>
    </xf>
    <xf numFmtId="0" fontId="96" fillId="14" borderId="15" xfId="0" applyFont="1" applyFill="1" applyBorder="1" applyAlignment="1">
      <alignment horizontal="center"/>
    </xf>
    <xf numFmtId="0" fontId="96" fillId="15" borderId="18" xfId="0" applyFont="1" applyFill="1" applyBorder="1" applyAlignment="1">
      <alignment horizontal="center"/>
    </xf>
    <xf numFmtId="43" fontId="73" fillId="0" borderId="0" xfId="1" applyFont="1" applyFill="1" applyBorder="1"/>
    <xf numFmtId="0" fontId="0" fillId="0" borderId="0" xfId="0" applyFill="1"/>
    <xf numFmtId="43" fontId="100" fillId="14" borderId="1" xfId="0" applyNumberFormat="1" applyFont="1" applyFill="1" applyBorder="1"/>
    <xf numFmtId="43" fontId="7" fillId="0" borderId="11" xfId="1" applyFont="1" applyBorder="1" applyAlignment="1" applyProtection="1">
      <alignment horizontal="center"/>
    </xf>
    <xf numFmtId="43" fontId="20" fillId="0" borderId="11" xfId="1" applyFont="1" applyBorder="1" applyAlignment="1" applyProtection="1">
      <alignment horizontal="center" vertical="center"/>
    </xf>
    <xf numFmtId="43" fontId="63" fillId="0" borderId="25" xfId="1" applyFont="1" applyBorder="1"/>
    <xf numFmtId="43" fontId="63" fillId="0" borderId="0" xfId="1" applyFont="1"/>
    <xf numFmtId="43" fontId="96" fillId="15" borderId="17" xfId="1" applyFont="1" applyFill="1" applyBorder="1" applyAlignment="1">
      <alignment horizontal="center"/>
    </xf>
    <xf numFmtId="43" fontId="36" fillId="0" borderId="27" xfId="1" applyFont="1" applyFill="1" applyBorder="1"/>
    <xf numFmtId="43" fontId="36" fillId="0" borderId="28" xfId="1" applyFont="1" applyFill="1" applyBorder="1"/>
    <xf numFmtId="43" fontId="36" fillId="0" borderId="17" xfId="1" applyFont="1" applyFill="1" applyBorder="1"/>
    <xf numFmtId="43" fontId="2" fillId="13" borderId="1" xfId="1" applyFont="1" applyFill="1" applyBorder="1"/>
    <xf numFmtId="43" fontId="96" fillId="0" borderId="17" xfId="1" applyFont="1" applyFill="1" applyBorder="1"/>
    <xf numFmtId="43" fontId="36" fillId="0" borderId="0" xfId="1" applyFont="1" applyFill="1" applyBorder="1"/>
    <xf numFmtId="168" fontId="16" fillId="0" borderId="4" xfId="0" applyNumberFormat="1" applyFont="1" applyBorder="1" applyAlignment="1" applyProtection="1">
      <alignment horizontal="center"/>
    </xf>
    <xf numFmtId="168" fontId="16" fillId="0" borderId="11" xfId="0" applyNumberFormat="1" applyFont="1" applyBorder="1" applyAlignment="1" applyProtection="1">
      <alignment horizontal="center"/>
    </xf>
    <xf numFmtId="39" fontId="78" fillId="0" borderId="0" xfId="0" applyNumberFormat="1" applyFont="1"/>
    <xf numFmtId="0" fontId="30" fillId="14" borderId="19" xfId="0" applyFont="1" applyFill="1" applyBorder="1" applyAlignment="1">
      <alignment horizontal="center"/>
    </xf>
    <xf numFmtId="0" fontId="30" fillId="15" borderId="17" xfId="0" applyFont="1" applyFill="1" applyBorder="1" applyAlignment="1">
      <alignment horizontal="center"/>
    </xf>
    <xf numFmtId="164" fontId="3" fillId="0" borderId="27" xfId="11" applyFont="1" applyFill="1" applyBorder="1"/>
    <xf numFmtId="164" fontId="3" fillId="0" borderId="28" xfId="11" applyFont="1" applyFill="1" applyBorder="1"/>
    <xf numFmtId="164" fontId="3" fillId="0" borderId="17" xfId="11" applyFont="1" applyFill="1" applyBorder="1"/>
    <xf numFmtId="164" fontId="30" fillId="0" borderId="17" xfId="11" applyFont="1" applyFill="1" applyBorder="1"/>
    <xf numFmtId="0" fontId="3" fillId="0" borderId="0" xfId="0" applyFont="1" applyFill="1" applyBorder="1"/>
    <xf numFmtId="0" fontId="101" fillId="15" borderId="0" xfId="0" applyFont="1" applyFill="1"/>
    <xf numFmtId="43" fontId="101" fillId="15" borderId="0" xfId="1" applyFont="1" applyFill="1"/>
    <xf numFmtId="0" fontId="102" fillId="5" borderId="0" xfId="0" applyFont="1" applyFill="1"/>
    <xf numFmtId="0" fontId="103" fillId="0" borderId="0" xfId="0" applyFont="1"/>
    <xf numFmtId="0" fontId="104" fillId="0" borderId="0" xfId="0" applyFont="1"/>
    <xf numFmtId="165" fontId="10" fillId="0" borderId="0" xfId="1" applyNumberFormat="1" applyFont="1" applyFill="1" applyBorder="1" applyAlignment="1" applyProtection="1">
      <alignment horizontal="center"/>
    </xf>
    <xf numFmtId="0" fontId="105" fillId="0" borderId="0" xfId="0" applyFont="1" applyBorder="1" applyAlignment="1"/>
    <xf numFmtId="0" fontId="106" fillId="0" borderId="0" xfId="0" applyFont="1"/>
    <xf numFmtId="0" fontId="107" fillId="16" borderId="1" xfId="0" applyFont="1" applyFill="1" applyBorder="1" applyAlignment="1">
      <alignment horizontal="center"/>
    </xf>
    <xf numFmtId="43" fontId="107" fillId="16" borderId="1" xfId="1" applyFont="1" applyFill="1" applyBorder="1"/>
    <xf numFmtId="0" fontId="108" fillId="0" borderId="0" xfId="0" applyFont="1" applyAlignment="1">
      <alignment horizontal="center" vertical="center"/>
    </xf>
    <xf numFmtId="0" fontId="109" fillId="0" borderId="0" xfId="0" applyFont="1"/>
    <xf numFmtId="43" fontId="109" fillId="0" borderId="0" xfId="1" applyFont="1"/>
    <xf numFmtId="43" fontId="39" fillId="8" borderId="29" xfId="1" applyFont="1" applyFill="1" applyBorder="1" applyAlignment="1">
      <alignment horizontal="center" vertical="center"/>
    </xf>
    <xf numFmtId="43" fontId="39" fillId="8" borderId="29" xfId="1" applyFont="1" applyFill="1" applyBorder="1" applyAlignment="1">
      <alignment horizontal="center" vertical="center" wrapText="1"/>
    </xf>
    <xf numFmtId="0" fontId="109" fillId="5" borderId="1" xfId="0" applyFont="1" applyFill="1" applyBorder="1"/>
    <xf numFmtId="0" fontId="109" fillId="5" borderId="1" xfId="0" applyFont="1" applyFill="1" applyBorder="1" applyAlignment="1">
      <alignment horizontal="center"/>
    </xf>
    <xf numFmtId="43" fontId="40" fillId="5" borderId="1" xfId="1" applyFont="1" applyFill="1" applyBorder="1" applyAlignment="1"/>
    <xf numFmtId="9" fontId="40" fillId="5" borderId="1" xfId="35" applyFont="1" applyFill="1" applyBorder="1" applyAlignment="1">
      <alignment horizontal="center" vertical="center"/>
    </xf>
    <xf numFmtId="43" fontId="40" fillId="5" borderId="1" xfId="1" applyFont="1" applyFill="1" applyBorder="1" applyAlignment="1">
      <alignment horizontal="right"/>
    </xf>
    <xf numFmtId="43" fontId="109" fillId="5" borderId="1" xfId="1" applyFont="1" applyFill="1" applyBorder="1"/>
    <xf numFmtId="0" fontId="110" fillId="6" borderId="1" xfId="0" applyFont="1" applyFill="1" applyBorder="1"/>
    <xf numFmtId="0" fontId="110" fillId="6" borderId="1" xfId="0" applyFont="1" applyFill="1" applyBorder="1" applyAlignment="1">
      <alignment horizontal="center"/>
    </xf>
    <xf numFmtId="43" fontId="110" fillId="6" borderId="1" xfId="1" applyFont="1" applyFill="1" applyBorder="1" applyAlignment="1"/>
    <xf numFmtId="9" fontId="110" fillId="6" borderId="1" xfId="35" applyFont="1" applyFill="1" applyBorder="1" applyAlignment="1">
      <alignment horizontal="center" vertical="center"/>
    </xf>
    <xf numFmtId="43" fontId="110" fillId="6" borderId="1" xfId="1" applyFont="1" applyFill="1" applyBorder="1" applyAlignment="1">
      <alignment horizontal="right"/>
    </xf>
    <xf numFmtId="43" fontId="110" fillId="6" borderId="1" xfId="1" applyFont="1" applyFill="1" applyBorder="1"/>
    <xf numFmtId="0" fontId="110" fillId="7" borderId="1" xfId="0" applyFont="1" applyFill="1" applyBorder="1"/>
    <xf numFmtId="0" fontId="110" fillId="7" borderId="1" xfId="0" applyFont="1" applyFill="1" applyBorder="1" applyAlignment="1">
      <alignment horizontal="center"/>
    </xf>
    <xf numFmtId="43" fontId="110" fillId="7" borderId="1" xfId="1" applyFont="1" applyFill="1" applyBorder="1"/>
    <xf numFmtId="43" fontId="39" fillId="8" borderId="1" xfId="1" quotePrefix="1" applyFont="1" applyFill="1" applyBorder="1" applyAlignment="1">
      <alignment horizontal="center" vertical="center"/>
    </xf>
    <xf numFmtId="43" fontId="39" fillId="8" borderId="1" xfId="1" applyFont="1" applyFill="1" applyBorder="1" applyAlignment="1">
      <alignment horizontal="center" vertical="center"/>
    </xf>
    <xf numFmtId="0" fontId="109" fillId="5" borderId="5" xfId="0" applyFont="1" applyFill="1" applyBorder="1"/>
    <xf numFmtId="0" fontId="109" fillId="5" borderId="5" xfId="0" applyFont="1" applyFill="1" applyBorder="1" applyAlignment="1">
      <alignment horizontal="center"/>
    </xf>
    <xf numFmtId="2" fontId="109" fillId="5" borderId="1" xfId="1" applyNumberFormat="1" applyFont="1" applyFill="1" applyBorder="1"/>
    <xf numFmtId="43" fontId="40" fillId="5" borderId="1" xfId="1" applyFont="1" applyFill="1" applyBorder="1" applyAlignment="1">
      <alignment horizontal="center"/>
    </xf>
    <xf numFmtId="2" fontId="109" fillId="5" borderId="5" xfId="1" applyNumberFormat="1" applyFont="1" applyFill="1" applyBorder="1"/>
    <xf numFmtId="43" fontId="40" fillId="5" borderId="5" xfId="1" applyFont="1" applyFill="1" applyBorder="1" applyAlignment="1">
      <alignment horizontal="center"/>
    </xf>
    <xf numFmtId="41" fontId="111" fillId="5" borderId="1" xfId="0" applyNumberFormat="1" applyFont="1" applyFill="1" applyBorder="1" applyAlignment="1">
      <alignment horizontal="center"/>
    </xf>
    <xf numFmtId="0" fontId="109" fillId="6" borderId="1" xfId="0" applyFont="1" applyFill="1" applyBorder="1" applyAlignment="1">
      <alignment horizontal="center"/>
    </xf>
    <xf numFmtId="41" fontId="111" fillId="6" borderId="1" xfId="0" applyNumberFormat="1" applyFont="1" applyFill="1" applyBorder="1" applyAlignment="1">
      <alignment horizontal="center"/>
    </xf>
    <xf numFmtId="43" fontId="28" fillId="6" borderId="1" xfId="1" applyFont="1" applyFill="1" applyBorder="1" applyAlignment="1">
      <alignment horizontal="center"/>
    </xf>
    <xf numFmtId="0" fontId="110" fillId="7" borderId="1" xfId="0" applyFont="1" applyFill="1" applyBorder="1" applyAlignment="1">
      <alignment vertical="center"/>
    </xf>
    <xf numFmtId="0" fontId="109" fillId="7" borderId="1" xfId="0" applyFont="1" applyFill="1" applyBorder="1" applyAlignment="1">
      <alignment horizontal="center" vertical="center"/>
    </xf>
    <xf numFmtId="43" fontId="110" fillId="7" borderId="1" xfId="1" applyFont="1" applyFill="1" applyBorder="1" applyAlignment="1">
      <alignment vertical="center"/>
    </xf>
    <xf numFmtId="0" fontId="110" fillId="7" borderId="1" xfId="0" applyFont="1" applyFill="1" applyBorder="1" applyAlignment="1">
      <alignment horizontal="center" vertical="center"/>
    </xf>
    <xf numFmtId="0" fontId="109" fillId="5" borderId="1" xfId="0" quotePrefix="1" applyFont="1" applyFill="1" applyBorder="1" applyAlignment="1">
      <alignment horizontal="center"/>
    </xf>
    <xf numFmtId="43" fontId="110" fillId="7" borderId="1" xfId="0" applyNumberFormat="1" applyFont="1" applyFill="1" applyBorder="1" applyAlignment="1">
      <alignment vertical="center"/>
    </xf>
    <xf numFmtId="43" fontId="109" fillId="5" borderId="5" xfId="1" applyFont="1" applyFill="1" applyBorder="1"/>
    <xf numFmtId="2" fontId="112" fillId="15" borderId="30" xfId="1" applyNumberFormat="1" applyFont="1" applyFill="1" applyBorder="1" applyProtection="1">
      <protection locked="0"/>
    </xf>
    <xf numFmtId="0" fontId="109" fillId="0" borderId="1" xfId="0" applyFont="1" applyBorder="1"/>
    <xf numFmtId="0" fontId="109" fillId="0" borderId="1" xfId="0" applyFont="1" applyFill="1" applyBorder="1"/>
    <xf numFmtId="9" fontId="113" fillId="6" borderId="1" xfId="35" applyFont="1" applyFill="1" applyBorder="1" applyAlignment="1">
      <alignment horizontal="left" vertical="center" wrapText="1"/>
    </xf>
    <xf numFmtId="43" fontId="110" fillId="7" borderId="1" xfId="1" applyFont="1" applyFill="1" applyBorder="1" applyAlignment="1">
      <alignment horizontal="left"/>
    </xf>
    <xf numFmtId="0" fontId="110" fillId="8" borderId="1" xfId="0" applyFont="1" applyFill="1" applyBorder="1" applyAlignment="1">
      <alignment horizontal="center" vertical="center"/>
    </xf>
    <xf numFmtId="9" fontId="114" fillId="6" borderId="1" xfId="35" applyFont="1" applyFill="1" applyBorder="1" applyAlignment="1">
      <alignment horizontal="left" vertical="center" wrapText="1"/>
    </xf>
    <xf numFmtId="0" fontId="109" fillId="0" borderId="1" xfId="0" applyFont="1" applyBorder="1" applyAlignment="1"/>
    <xf numFmtId="43" fontId="109" fillId="0" borderId="1" xfId="1" applyFont="1" applyBorder="1"/>
    <xf numFmtId="43" fontId="109" fillId="0" borderId="1" xfId="0" applyNumberFormat="1" applyFont="1" applyBorder="1"/>
    <xf numFmtId="2" fontId="109" fillId="0" borderId="1" xfId="1" applyNumberFormat="1" applyFont="1" applyBorder="1"/>
    <xf numFmtId="43" fontId="113" fillId="6" borderId="1" xfId="1" applyFont="1" applyFill="1" applyBorder="1" applyAlignment="1">
      <alignment horizontal="left" vertical="center" wrapText="1"/>
    </xf>
    <xf numFmtId="0" fontId="115" fillId="17" borderId="1" xfId="0" applyFont="1" applyFill="1" applyBorder="1"/>
    <xf numFmtId="43" fontId="115" fillId="17" borderId="1" xfId="1" applyFont="1" applyFill="1" applyBorder="1"/>
    <xf numFmtId="43" fontId="107" fillId="8" borderId="1" xfId="1" applyFont="1" applyFill="1" applyBorder="1" applyAlignment="1">
      <alignment horizontal="center" vertical="center" wrapText="1"/>
    </xf>
    <xf numFmtId="0" fontId="115" fillId="0" borderId="1" xfId="0" applyFont="1" applyBorder="1" applyAlignment="1">
      <alignment vertical="center" wrapText="1"/>
    </xf>
    <xf numFmtId="165" fontId="115" fillId="0" borderId="1" xfId="1" applyNumberFormat="1" applyFont="1" applyBorder="1" applyAlignment="1">
      <alignment horizontal="right" vertical="center" wrapText="1"/>
    </xf>
    <xf numFmtId="4" fontId="115" fillId="0" borderId="1" xfId="0" applyNumberFormat="1" applyFont="1" applyBorder="1" applyAlignment="1">
      <alignment horizontal="right" vertical="center" wrapText="1"/>
    </xf>
    <xf numFmtId="43" fontId="115" fillId="0" borderId="1" xfId="1" applyFont="1" applyBorder="1" applyAlignment="1">
      <alignment horizontal="right" vertical="center" wrapText="1"/>
    </xf>
    <xf numFmtId="165" fontId="110" fillId="6" borderId="1" xfId="1" applyNumberFormat="1" applyFont="1" applyFill="1" applyBorder="1" applyAlignment="1">
      <alignment horizontal="right" vertical="center"/>
    </xf>
    <xf numFmtId="43" fontId="110" fillId="6" borderId="1" xfId="1" applyFont="1" applyFill="1" applyBorder="1" applyAlignment="1">
      <alignment horizontal="right" vertical="center"/>
    </xf>
    <xf numFmtId="0" fontId="115" fillId="0" borderId="1" xfId="0" applyFont="1" applyBorder="1" applyAlignment="1">
      <alignment horizontal="center" vertical="center" wrapText="1"/>
    </xf>
    <xf numFmtId="165" fontId="110" fillId="7" borderId="1" xfId="1" applyNumberFormat="1" applyFont="1" applyFill="1" applyBorder="1"/>
    <xf numFmtId="43" fontId="107" fillId="19" borderId="1" xfId="1" applyFont="1" applyFill="1" applyBorder="1" applyAlignment="1">
      <alignment horizontal="center" vertical="center" wrapText="1"/>
    </xf>
    <xf numFmtId="43" fontId="109" fillId="6" borderId="1" xfId="1" applyFont="1" applyFill="1" applyBorder="1"/>
    <xf numFmtId="43" fontId="109" fillId="0" borderId="1" xfId="1" applyFont="1" applyFill="1" applyBorder="1" applyAlignment="1">
      <alignment horizontal="left"/>
    </xf>
    <xf numFmtId="43" fontId="109" fillId="0" borderId="1" xfId="1" applyFont="1" applyBorder="1" applyAlignment="1"/>
    <xf numFmtId="0" fontId="110" fillId="8" borderId="29" xfId="0" applyFont="1" applyFill="1" applyBorder="1" applyAlignment="1">
      <alignment horizontal="center" vertical="center"/>
    </xf>
    <xf numFmtId="43" fontId="67" fillId="0" borderId="1" xfId="1" applyFont="1" applyFill="1" applyBorder="1" applyAlignment="1">
      <alignment horizontal="right"/>
    </xf>
    <xf numFmtId="0" fontId="110" fillId="20" borderId="1" xfId="0" applyFont="1" applyFill="1" applyBorder="1" applyAlignment="1">
      <alignment horizontal="center" vertical="center"/>
    </xf>
    <xf numFmtId="0" fontId="110" fillId="20" borderId="1" xfId="0" applyFont="1" applyFill="1" applyBorder="1" applyAlignment="1">
      <alignment horizontal="center"/>
    </xf>
    <xf numFmtId="39" fontId="40" fillId="0" borderId="1" xfId="0" applyNumberFormat="1" applyFont="1" applyFill="1" applyBorder="1" applyAlignment="1" applyProtection="1"/>
    <xf numFmtId="165" fontId="40" fillId="0" borderId="9" xfId="1" applyNumberFormat="1" applyFont="1" applyFill="1" applyBorder="1" applyAlignment="1" applyProtection="1">
      <alignment horizontal="left"/>
    </xf>
    <xf numFmtId="183" fontId="44" fillId="0" borderId="1" xfId="0" applyNumberFormat="1" applyFont="1" applyBorder="1" applyAlignment="1">
      <alignment horizontal="center"/>
    </xf>
    <xf numFmtId="43" fontId="40" fillId="0" borderId="9" xfId="1" applyFont="1" applyFill="1" applyBorder="1" applyAlignment="1" applyProtection="1">
      <alignment horizontal="center" vertical="center"/>
    </xf>
    <xf numFmtId="0" fontId="44" fillId="0" borderId="32" xfId="0" applyFont="1" applyBorder="1" applyAlignment="1"/>
    <xf numFmtId="0" fontId="44" fillId="0" borderId="8" xfId="0" applyFont="1" applyBorder="1" applyAlignment="1"/>
    <xf numFmtId="0" fontId="44" fillId="0" borderId="0" xfId="0" applyFont="1" applyBorder="1" applyAlignment="1"/>
    <xf numFmtId="0" fontId="27" fillId="0" borderId="0" xfId="0" applyFont="1" applyBorder="1" applyAlignment="1"/>
    <xf numFmtId="0" fontId="118" fillId="0" borderId="0" xfId="0" applyFont="1" applyFill="1" applyBorder="1" applyAlignment="1"/>
    <xf numFmtId="0" fontId="119" fillId="0" borderId="0" xfId="0" applyFont="1" applyBorder="1" applyAlignment="1"/>
    <xf numFmtId="0" fontId="120" fillId="0" borderId="0" xfId="0" applyFont="1" applyBorder="1" applyAlignment="1"/>
    <xf numFmtId="0" fontId="44" fillId="0" borderId="0" xfId="0" applyFont="1" applyAlignment="1"/>
    <xf numFmtId="168" fontId="40" fillId="0" borderId="1" xfId="0" applyNumberFormat="1" applyFont="1" applyFill="1" applyBorder="1" applyAlignment="1" applyProtection="1">
      <alignment horizontal="left" vertical="center"/>
    </xf>
    <xf numFmtId="168" fontId="40" fillId="0" borderId="1" xfId="0" applyNumberFormat="1" applyFont="1" applyFill="1" applyBorder="1" applyAlignment="1" applyProtection="1">
      <alignment horizontal="center" vertical="center" wrapText="1"/>
    </xf>
    <xf numFmtId="43" fontId="109" fillId="0" borderId="1" xfId="1" applyFont="1" applyBorder="1" applyAlignment="1">
      <alignment horizontal="right"/>
    </xf>
    <xf numFmtId="0" fontId="77" fillId="0" borderId="0" xfId="0" applyFont="1"/>
    <xf numFmtId="43" fontId="0" fillId="0" borderId="0" xfId="0" applyNumberFormat="1" applyFill="1" applyBorder="1"/>
    <xf numFmtId="43" fontId="0" fillId="5" borderId="0" xfId="0" applyNumberFormat="1" applyFont="1" applyFill="1" applyBorder="1"/>
    <xf numFmtId="43" fontId="78" fillId="0" borderId="25" xfId="0" applyNumberFormat="1" applyFont="1" applyBorder="1"/>
    <xf numFmtId="0" fontId="44" fillId="0" borderId="8" xfId="0" applyFont="1" applyBorder="1" applyAlignment="1">
      <alignment horizontal="left"/>
    </xf>
    <xf numFmtId="0" fontId="44" fillId="0" borderId="0" xfId="0" applyFont="1" applyBorder="1" applyAlignment="1">
      <alignment horizontal="left"/>
    </xf>
    <xf numFmtId="0" fontId="44" fillId="0" borderId="0" xfId="0" applyFont="1" applyAlignment="1">
      <alignment horizontal="left"/>
    </xf>
    <xf numFmtId="43" fontId="104" fillId="0" borderId="0" xfId="0" applyNumberFormat="1" applyFont="1"/>
    <xf numFmtId="43" fontId="109" fillId="0" borderId="30" xfId="1" applyFont="1" applyBorder="1"/>
    <xf numFmtId="0" fontId="0" fillId="0" borderId="5" xfId="0" applyFont="1" applyBorder="1" applyAlignment="1">
      <alignment vertical="center" wrapText="1"/>
    </xf>
    <xf numFmtId="0" fontId="49" fillId="0" borderId="0" xfId="0" applyFont="1" applyFill="1" applyBorder="1"/>
    <xf numFmtId="0" fontId="50" fillId="0" borderId="0" xfId="0" applyFont="1"/>
    <xf numFmtId="0" fontId="49" fillId="0" borderId="0" xfId="0" applyFont="1"/>
    <xf numFmtId="43" fontId="49" fillId="0" borderId="0" xfId="0" applyNumberFormat="1" applyFont="1" applyBorder="1"/>
    <xf numFmtId="43" fontId="49" fillId="0" borderId="0" xfId="0" applyNumberFormat="1" applyFont="1"/>
    <xf numFmtId="43" fontId="49" fillId="0" borderId="0" xfId="0" applyNumberFormat="1" applyFont="1" applyFill="1"/>
    <xf numFmtId="0" fontId="49" fillId="0" borderId="0" xfId="0" applyFont="1" applyFill="1"/>
    <xf numFmtId="17" fontId="51" fillId="0" borderId="0" xfId="34" applyNumberFormat="1" applyFont="1" applyFill="1" applyBorder="1" applyAlignment="1">
      <alignment horizontal="center" vertical="center"/>
    </xf>
    <xf numFmtId="0" fontId="49" fillId="8" borderId="0" xfId="0" applyFont="1" applyFill="1"/>
    <xf numFmtId="0" fontId="52" fillId="0" borderId="0" xfId="0" applyFont="1" applyFill="1" applyBorder="1" applyAlignment="1">
      <alignment horizontal="center" vertical="center"/>
    </xf>
    <xf numFmtId="43" fontId="53" fillId="0" borderId="0" xfId="14" applyFont="1" applyFill="1" applyBorder="1" applyAlignment="1">
      <alignment horizontal="center" vertical="center" wrapText="1"/>
    </xf>
    <xf numFmtId="0" fontId="52" fillId="0"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left" vertical="center"/>
    </xf>
    <xf numFmtId="43" fontId="53" fillId="0" borderId="0" xfId="14" applyFont="1" applyFill="1" applyBorder="1" applyAlignment="1">
      <alignment horizontal="center" vertical="center"/>
    </xf>
    <xf numFmtId="0" fontId="52" fillId="0" borderId="0" xfId="0" applyFont="1" applyFill="1" applyAlignment="1">
      <alignment horizontal="left" vertical="center"/>
    </xf>
    <xf numFmtId="43" fontId="52" fillId="0" borderId="0" xfId="0" applyNumberFormat="1" applyFont="1" applyFill="1" applyAlignment="1">
      <alignment horizontal="left" vertical="center"/>
    </xf>
    <xf numFmtId="0" fontId="52" fillId="0" borderId="0" xfId="0" applyFont="1" applyAlignment="1">
      <alignment horizontal="left" vertical="center"/>
    </xf>
    <xf numFmtId="0" fontId="52" fillId="0" borderId="8" xfId="0" applyFont="1" applyBorder="1" applyAlignment="1">
      <alignment horizontal="left" vertical="center"/>
    </xf>
    <xf numFmtId="0" fontId="52" fillId="0" borderId="0" xfId="0" applyFont="1" applyBorder="1" applyAlignment="1">
      <alignment horizontal="left" vertical="center"/>
    </xf>
    <xf numFmtId="0" fontId="52" fillId="0" borderId="0" xfId="0" applyFont="1" applyFill="1" applyBorder="1" applyAlignment="1">
      <alignment vertical="center"/>
    </xf>
    <xf numFmtId="43" fontId="53" fillId="0" borderId="0" xfId="14" applyFont="1" applyFill="1" applyBorder="1" applyAlignment="1">
      <alignment vertical="center"/>
    </xf>
    <xf numFmtId="0" fontId="52" fillId="0" borderId="0" xfId="0" applyFont="1" applyFill="1" applyAlignment="1">
      <alignment vertical="center"/>
    </xf>
    <xf numFmtId="0" fontId="52" fillId="0" borderId="0" xfId="0" applyFont="1" applyAlignment="1">
      <alignment vertical="center"/>
    </xf>
    <xf numFmtId="43" fontId="52" fillId="0" borderId="0" xfId="0" applyNumberFormat="1" applyFont="1" applyFill="1" applyAlignment="1">
      <alignment vertical="center"/>
    </xf>
    <xf numFmtId="43" fontId="54" fillId="0" borderId="0" xfId="1" applyFont="1" applyFill="1" applyBorder="1" applyAlignment="1">
      <alignment vertical="center"/>
    </xf>
    <xf numFmtId="43" fontId="52" fillId="0" borderId="0" xfId="0" applyNumberFormat="1" applyFont="1" applyFill="1" applyBorder="1" applyAlignment="1">
      <alignment vertical="center"/>
    </xf>
    <xf numFmtId="0" fontId="55" fillId="0" borderId="0" xfId="0" applyFont="1" applyFill="1" applyBorder="1" applyAlignment="1">
      <alignment vertical="center"/>
    </xf>
    <xf numFmtId="0" fontId="56" fillId="0" borderId="23" xfId="0" applyFont="1" applyFill="1" applyBorder="1" applyAlignment="1">
      <alignment horizontal="left" vertical="center"/>
    </xf>
    <xf numFmtId="0" fontId="57" fillId="0" borderId="0" xfId="0" applyFont="1" applyFill="1" applyBorder="1" applyAlignment="1">
      <alignment horizontal="center" vertical="center"/>
    </xf>
    <xf numFmtId="43" fontId="57" fillId="0" borderId="0" xfId="0" applyNumberFormat="1" applyFont="1" applyFill="1" applyBorder="1" applyAlignment="1">
      <alignment vertical="center"/>
    </xf>
    <xf numFmtId="43" fontId="57" fillId="0" borderId="11" xfId="0" applyNumberFormat="1" applyFont="1" applyFill="1" applyBorder="1" applyAlignment="1">
      <alignment vertical="center"/>
    </xf>
    <xf numFmtId="0" fontId="55" fillId="0" borderId="0" xfId="0" applyFont="1" applyFill="1" applyAlignment="1">
      <alignment vertical="center"/>
    </xf>
    <xf numFmtId="0" fontId="55" fillId="0" borderId="0" xfId="0" applyFont="1" applyAlignment="1">
      <alignment vertical="center"/>
    </xf>
    <xf numFmtId="43" fontId="49" fillId="0" borderId="0" xfId="0" applyNumberFormat="1" applyFont="1" applyFill="1" applyBorder="1"/>
    <xf numFmtId="0" fontId="50" fillId="0" borderId="0" xfId="0" applyFont="1" applyBorder="1"/>
    <xf numFmtId="0" fontId="49" fillId="0" borderId="0" xfId="0" applyFont="1" applyBorder="1"/>
    <xf numFmtId="44" fontId="27" fillId="0" borderId="5" xfId="16" applyFont="1" applyBorder="1" applyAlignment="1">
      <alignment horizontal="left" vertical="center"/>
    </xf>
    <xf numFmtId="43" fontId="27" fillId="0" borderId="5" xfId="34" applyNumberFormat="1" applyFont="1" applyBorder="1" applyAlignment="1">
      <alignment horizontal="center" vertical="center" wrapText="1"/>
    </xf>
    <xf numFmtId="43" fontId="27" fillId="0" borderId="5" xfId="34" quotePrefix="1" applyNumberFormat="1" applyFont="1" applyBorder="1" applyAlignment="1">
      <alignment horizontal="center" vertical="center" wrapText="1"/>
    </xf>
    <xf numFmtId="43" fontId="27" fillId="0" borderId="5" xfId="14" applyFont="1" applyBorder="1" applyAlignment="1">
      <alignment horizontal="center" vertical="center"/>
    </xf>
    <xf numFmtId="43" fontId="27" fillId="0" borderId="33" xfId="14" applyFont="1" applyBorder="1" applyAlignment="1">
      <alignment horizontal="center" vertical="center"/>
    </xf>
    <xf numFmtId="44" fontId="27" fillId="0" borderId="34" xfId="16" applyFont="1" applyBorder="1" applyAlignment="1">
      <alignment horizontal="left" vertical="center"/>
    </xf>
    <xf numFmtId="43" fontId="27" fillId="0" borderId="34" xfId="34" applyNumberFormat="1" applyFont="1" applyBorder="1" applyAlignment="1">
      <alignment horizontal="center" vertical="center" wrapText="1"/>
    </xf>
    <xf numFmtId="43" fontId="27" fillId="0" borderId="34" xfId="34" quotePrefix="1" applyNumberFormat="1" applyFont="1" applyBorder="1" applyAlignment="1">
      <alignment horizontal="center" vertical="center" wrapText="1"/>
    </xf>
    <xf numFmtId="43" fontId="27" fillId="0" borderId="34" xfId="14" applyFont="1" applyBorder="1" applyAlignment="1">
      <alignment horizontal="center" vertical="center"/>
    </xf>
    <xf numFmtId="43" fontId="27" fillId="0" borderId="35" xfId="14" applyFont="1" applyBorder="1" applyAlignment="1">
      <alignment horizontal="center" vertical="center"/>
    </xf>
    <xf numFmtId="43" fontId="27" fillId="0" borderId="36" xfId="14" applyFont="1" applyBorder="1" applyAlignment="1">
      <alignment horizontal="center" vertical="center"/>
    </xf>
    <xf numFmtId="0" fontId="59" fillId="0" borderId="37" xfId="0" applyFont="1" applyBorder="1" applyAlignment="1">
      <alignment horizontal="left" vertical="center"/>
    </xf>
    <xf numFmtId="43" fontId="44" fillId="0" borderId="5" xfId="34" applyNumberFormat="1" applyFont="1" applyBorder="1" applyAlignment="1">
      <alignment vertical="center"/>
    </xf>
    <xf numFmtId="43" fontId="44" fillId="0" borderId="38" xfId="34" applyNumberFormat="1" applyFont="1" applyBorder="1" applyAlignment="1">
      <alignment vertical="center"/>
    </xf>
    <xf numFmtId="43" fontId="44" fillId="0" borderId="33" xfId="14" applyNumberFormat="1" applyFont="1" applyBorder="1" applyAlignment="1">
      <alignment vertical="center"/>
    </xf>
    <xf numFmtId="17" fontId="44" fillId="0" borderId="1" xfId="34" applyNumberFormat="1" applyFont="1" applyBorder="1" applyAlignment="1">
      <alignment vertical="center"/>
    </xf>
    <xf numFmtId="43" fontId="44" fillId="0" borderId="1" xfId="14" applyFont="1" applyBorder="1" applyAlignment="1">
      <alignment vertical="center"/>
    </xf>
    <xf numFmtId="43" fontId="44" fillId="0" borderId="1" xfId="34" applyNumberFormat="1" applyFont="1" applyBorder="1" applyAlignment="1">
      <alignment vertical="center"/>
    </xf>
    <xf numFmtId="43" fontId="44" fillId="0" borderId="9" xfId="34" applyNumberFormat="1" applyFont="1" applyBorder="1" applyAlignment="1">
      <alignment vertical="center"/>
    </xf>
    <xf numFmtId="43" fontId="44" fillId="0" borderId="4" xfId="14" applyFont="1" applyBorder="1" applyAlignment="1">
      <alignment vertical="center"/>
    </xf>
    <xf numFmtId="0" fontId="59" fillId="0" borderId="21" xfId="0" applyFont="1" applyBorder="1" applyAlignment="1">
      <alignment horizontal="left" vertical="center"/>
    </xf>
    <xf numFmtId="168" fontId="28" fillId="9" borderId="1" xfId="0" applyNumberFormat="1" applyFont="1" applyFill="1" applyBorder="1" applyAlignment="1" applyProtection="1">
      <alignment horizontal="left"/>
    </xf>
    <xf numFmtId="43" fontId="63" fillId="0" borderId="0" xfId="1" applyFont="1" applyFill="1" applyBorder="1"/>
    <xf numFmtId="0" fontId="67" fillId="0" borderId="39" xfId="18" applyFont="1" applyFill="1" applyBorder="1" applyAlignment="1">
      <alignment horizontal="left"/>
    </xf>
    <xf numFmtId="43" fontId="63" fillId="0" borderId="2" xfId="10" applyFont="1" applyFill="1" applyBorder="1"/>
    <xf numFmtId="0" fontId="67" fillId="0" borderId="1" xfId="0" applyFont="1" applyFill="1" applyBorder="1" applyAlignment="1">
      <alignment horizontal="center" vertical="center" wrapText="1"/>
    </xf>
    <xf numFmtId="0" fontId="67" fillId="0" borderId="1" xfId="0" applyFont="1" applyFill="1" applyBorder="1" applyAlignment="1">
      <alignment horizontal="center" vertical="center"/>
    </xf>
    <xf numFmtId="0" fontId="67" fillId="0" borderId="1" xfId="0" applyFont="1" applyFill="1" applyBorder="1" applyAlignment="1">
      <alignment horizontal="right" vertical="center"/>
    </xf>
    <xf numFmtId="2" fontId="67" fillId="0" borderId="1" xfId="0" applyNumberFormat="1" applyFont="1" applyFill="1" applyBorder="1" applyAlignment="1">
      <alignment horizontal="right" vertical="center"/>
    </xf>
    <xf numFmtId="4" fontId="67" fillId="0" borderId="1" xfId="0" applyNumberFormat="1" applyFont="1" applyFill="1" applyBorder="1" applyAlignment="1">
      <alignment horizontal="right" vertical="center" wrapText="1"/>
    </xf>
    <xf numFmtId="0" fontId="67" fillId="0" borderId="1" xfId="0" applyFont="1" applyFill="1" applyBorder="1" applyAlignment="1">
      <alignment vertical="center"/>
    </xf>
    <xf numFmtId="168" fontId="65" fillId="21" borderId="1" xfId="0" applyNumberFormat="1" applyFont="1" applyFill="1" applyBorder="1" applyAlignment="1" applyProtection="1">
      <alignment horizontal="center"/>
    </xf>
    <xf numFmtId="165" fontId="65" fillId="21" borderId="1" xfId="1" applyNumberFormat="1" applyFont="1" applyFill="1" applyBorder="1" applyAlignment="1" applyProtection="1">
      <alignment horizontal="center"/>
    </xf>
    <xf numFmtId="170" fontId="65" fillId="21" borderId="1" xfId="0" applyNumberFormat="1" applyFont="1" applyFill="1" applyBorder="1" applyAlignment="1" applyProtection="1">
      <alignment horizontal="right"/>
    </xf>
    <xf numFmtId="39" fontId="65" fillId="21" borderId="1" xfId="0" applyNumberFormat="1" applyFont="1" applyFill="1" applyBorder="1" applyAlignment="1" applyProtection="1">
      <alignment horizontal="right"/>
    </xf>
    <xf numFmtId="43" fontId="65" fillId="21" borderId="1" xfId="0" applyNumberFormat="1" applyFont="1" applyFill="1" applyBorder="1" applyProtection="1"/>
    <xf numFmtId="165" fontId="82" fillId="22" borderId="9" xfId="1" applyNumberFormat="1" applyFont="1" applyFill="1" applyBorder="1" applyAlignment="1" applyProtection="1">
      <alignment horizontal="center"/>
    </xf>
    <xf numFmtId="168" fontId="78" fillId="9" borderId="1" xfId="0" applyNumberFormat="1" applyFont="1" applyFill="1" applyBorder="1" applyAlignment="1" applyProtection="1">
      <alignment horizontal="right"/>
    </xf>
    <xf numFmtId="43" fontId="82" fillId="9" borderId="1" xfId="0" applyNumberFormat="1" applyFont="1" applyFill="1" applyBorder="1" applyProtection="1"/>
    <xf numFmtId="168" fontId="78" fillId="9" borderId="1" xfId="0" applyNumberFormat="1" applyFont="1" applyFill="1" applyBorder="1" applyAlignment="1" applyProtection="1">
      <alignment horizontal="center"/>
    </xf>
    <xf numFmtId="43" fontId="28" fillId="9" borderId="1" xfId="0" applyNumberFormat="1" applyFont="1" applyFill="1" applyBorder="1" applyAlignment="1">
      <alignment horizontal="center" vertical="center" wrapText="1"/>
    </xf>
    <xf numFmtId="0" fontId="82" fillId="9" borderId="1" xfId="0" applyFont="1" applyFill="1" applyBorder="1" applyAlignment="1">
      <alignment horizontal="center" vertical="center" wrapText="1"/>
    </xf>
    <xf numFmtId="168" fontId="65" fillId="21" borderId="1" xfId="0" applyNumberFormat="1" applyFont="1" applyFill="1" applyBorder="1" applyProtection="1"/>
    <xf numFmtId="169" fontId="121" fillId="21" borderId="1" xfId="0" applyNumberFormat="1" applyFont="1" applyFill="1" applyBorder="1" applyAlignment="1" applyProtection="1">
      <alignment horizontal="center" vertical="center" wrapText="1"/>
    </xf>
    <xf numFmtId="168" fontId="121" fillId="21" borderId="1" xfId="0" applyNumberFormat="1" applyFont="1" applyFill="1" applyBorder="1" applyAlignment="1" applyProtection="1">
      <alignment horizontal="center" vertical="center" wrapText="1"/>
    </xf>
    <xf numFmtId="39" fontId="121" fillId="21" borderId="1" xfId="0" applyNumberFormat="1" applyFont="1" applyFill="1" applyBorder="1" applyAlignment="1" applyProtection="1">
      <alignment horizontal="center" vertical="center" wrapText="1"/>
    </xf>
    <xf numFmtId="168" fontId="82" fillId="9" borderId="1" xfId="0" applyNumberFormat="1" applyFont="1" applyFill="1" applyBorder="1" applyAlignment="1" applyProtection="1">
      <alignment horizontal="center"/>
    </xf>
    <xf numFmtId="165" fontId="82" fillId="9" borderId="1" xfId="1" applyNumberFormat="1" applyFont="1" applyFill="1" applyBorder="1" applyAlignment="1" applyProtection="1">
      <alignment horizontal="center"/>
    </xf>
    <xf numFmtId="170" fontId="82" fillId="9" borderId="1" xfId="0" applyNumberFormat="1" applyFont="1" applyFill="1" applyBorder="1" applyAlignment="1" applyProtection="1">
      <alignment horizontal="right"/>
    </xf>
    <xf numFmtId="39" fontId="82" fillId="9" borderId="1" xfId="0" applyNumberFormat="1" applyFont="1" applyFill="1" applyBorder="1" applyAlignment="1" applyProtection="1">
      <alignment horizontal="right"/>
    </xf>
    <xf numFmtId="168" fontId="65" fillId="21" borderId="1" xfId="0" applyNumberFormat="1" applyFont="1" applyFill="1" applyBorder="1" applyAlignment="1" applyProtection="1">
      <alignment horizontal="left"/>
    </xf>
    <xf numFmtId="0" fontId="122" fillId="0" borderId="0" xfId="0" applyFont="1" applyFill="1" applyBorder="1" applyAlignment="1"/>
    <xf numFmtId="168" fontId="64" fillId="21" borderId="1" xfId="0" applyNumberFormat="1" applyFont="1" applyFill="1" applyBorder="1" applyAlignment="1" applyProtection="1">
      <alignment horizontal="right"/>
    </xf>
    <xf numFmtId="43" fontId="124" fillId="21" borderId="1" xfId="0" applyNumberFormat="1" applyFont="1" applyFill="1" applyBorder="1" applyProtection="1"/>
    <xf numFmtId="17" fontId="126" fillId="23" borderId="40" xfId="34" applyNumberFormat="1" applyFont="1" applyFill="1" applyBorder="1" applyAlignment="1">
      <alignment vertical="center"/>
    </xf>
    <xf numFmtId="17" fontId="126" fillId="23" borderId="41" xfId="34" applyNumberFormat="1" applyFont="1" applyFill="1" applyBorder="1" applyAlignment="1">
      <alignment vertical="center"/>
    </xf>
    <xf numFmtId="43" fontId="126" fillId="23" borderId="42" xfId="0" applyNumberFormat="1" applyFont="1" applyFill="1" applyBorder="1" applyAlignment="1">
      <alignment vertical="center"/>
    </xf>
    <xf numFmtId="43" fontId="126" fillId="23" borderId="43" xfId="0" applyNumberFormat="1" applyFont="1" applyFill="1" applyBorder="1" applyAlignment="1">
      <alignment vertical="center"/>
    </xf>
    <xf numFmtId="0" fontId="127" fillId="23" borderId="1" xfId="34" applyFont="1" applyFill="1" applyBorder="1" applyAlignment="1">
      <alignment horizontal="center" vertical="center"/>
    </xf>
    <xf numFmtId="43" fontId="127" fillId="23" borderId="1" xfId="14" applyFont="1" applyFill="1" applyBorder="1" applyAlignment="1">
      <alignment horizontal="center" vertical="center" wrapText="1"/>
    </xf>
    <xf numFmtId="43" fontId="127" fillId="23" borderId="4" xfId="14" applyFont="1" applyFill="1" applyBorder="1" applyAlignment="1">
      <alignment horizontal="center" vertical="center" wrapText="1"/>
    </xf>
    <xf numFmtId="165" fontId="82" fillId="22" borderId="4" xfId="1" applyNumberFormat="1" applyFont="1" applyFill="1" applyBorder="1" applyAlignment="1" applyProtection="1">
      <alignment horizontal="center"/>
    </xf>
    <xf numFmtId="3" fontId="128" fillId="23" borderId="29" xfId="0" applyNumberFormat="1" applyFont="1" applyFill="1" applyBorder="1" applyAlignment="1">
      <alignment horizontal="right" vertical="center"/>
    </xf>
    <xf numFmtId="3" fontId="128" fillId="23" borderId="1" xfId="0" applyNumberFormat="1" applyFont="1" applyFill="1" applyBorder="1" applyAlignment="1">
      <alignment horizontal="right" vertical="center"/>
    </xf>
    <xf numFmtId="0" fontId="65" fillId="23" borderId="4" xfId="18" applyFont="1" applyFill="1" applyBorder="1" applyAlignment="1">
      <alignment horizontal="center" vertical="center"/>
    </xf>
    <xf numFmtId="0" fontId="65" fillId="23" borderId="1" xfId="18" applyFont="1" applyFill="1" applyBorder="1" applyAlignment="1">
      <alignment horizontal="center" vertical="center"/>
    </xf>
    <xf numFmtId="0" fontId="65" fillId="23" borderId="1" xfId="18" applyFont="1" applyFill="1" applyBorder="1" applyAlignment="1">
      <alignment horizontal="center" vertical="center" wrapText="1"/>
    </xf>
    <xf numFmtId="0" fontId="65" fillId="23" borderId="9" xfId="18" applyFont="1" applyFill="1" applyBorder="1" applyAlignment="1">
      <alignment horizontal="center" vertical="center" wrapText="1"/>
    </xf>
    <xf numFmtId="0" fontId="124" fillId="23" borderId="6" xfId="18" applyFont="1" applyFill="1" applyBorder="1" applyAlignment="1">
      <alignment horizontal="left" vertical="center"/>
    </xf>
    <xf numFmtId="43" fontId="124" fillId="23" borderId="6" xfId="10" applyFont="1" applyFill="1" applyBorder="1" applyAlignment="1">
      <alignment vertical="center"/>
    </xf>
    <xf numFmtId="43" fontId="67" fillId="22" borderId="1" xfId="10" quotePrefix="1" applyFont="1" applyFill="1" applyBorder="1" applyAlignment="1">
      <alignment horizontal="center" vertical="center"/>
    </xf>
    <xf numFmtId="43" fontId="67" fillId="22" borderId="9" xfId="10" quotePrefix="1" applyFont="1" applyFill="1" applyBorder="1" applyAlignment="1">
      <alignment horizontal="center" vertical="center"/>
    </xf>
    <xf numFmtId="43" fontId="67" fillId="22" borderId="44" xfId="10" quotePrefix="1" applyFont="1" applyFill="1" applyBorder="1" applyAlignment="1">
      <alignment horizontal="center" vertical="center"/>
    </xf>
    <xf numFmtId="0" fontId="65" fillId="23" borderId="38" xfId="18" applyFont="1" applyFill="1" applyBorder="1" applyAlignment="1">
      <alignment horizontal="left"/>
    </xf>
    <xf numFmtId="43" fontId="65" fillId="23" borderId="26" xfId="10" applyFont="1" applyFill="1" applyBorder="1" applyAlignment="1">
      <alignment vertical="center"/>
    </xf>
    <xf numFmtId="43" fontId="65" fillId="23" borderId="45" xfId="10" applyFont="1" applyFill="1" applyBorder="1" applyAlignment="1">
      <alignment vertical="center"/>
    </xf>
    <xf numFmtId="43" fontId="63" fillId="0" borderId="0" xfId="10" applyFont="1" applyFill="1" applyBorder="1" applyAlignment="1">
      <alignment vertical="center"/>
    </xf>
    <xf numFmtId="43" fontId="63" fillId="0" borderId="2" xfId="10" applyFont="1" applyFill="1" applyBorder="1" applyAlignment="1">
      <alignment vertical="center"/>
    </xf>
    <xf numFmtId="0" fontId="129" fillId="23" borderId="1" xfId="0" applyFont="1" applyFill="1" applyBorder="1" applyAlignment="1">
      <alignment horizontal="center" vertical="center" wrapText="1"/>
    </xf>
    <xf numFmtId="0" fontId="130" fillId="23" borderId="1" xfId="0" applyFont="1" applyFill="1" applyBorder="1" applyAlignment="1">
      <alignment horizontal="left"/>
    </xf>
    <xf numFmtId="0" fontId="130" fillId="23" borderId="1" xfId="0" applyFont="1" applyFill="1" applyBorder="1" applyAlignment="1">
      <alignment horizontal="center"/>
    </xf>
    <xf numFmtId="15" fontId="130" fillId="23" borderId="1" xfId="0" applyNumberFormat="1" applyFont="1" applyFill="1" applyBorder="1" applyAlignment="1">
      <alignment horizontal="center"/>
    </xf>
    <xf numFmtId="179" fontId="130" fillId="23" borderId="1" xfId="0" applyNumberFormat="1" applyFont="1" applyFill="1" applyBorder="1" applyAlignment="1"/>
    <xf numFmtId="180" fontId="130" fillId="23" borderId="1" xfId="11" applyNumberFormat="1" applyFont="1" applyFill="1" applyBorder="1" applyAlignment="1"/>
    <xf numFmtId="166" fontId="130" fillId="23" borderId="1" xfId="0" applyNumberFormat="1" applyFont="1" applyFill="1" applyBorder="1" applyAlignment="1"/>
    <xf numFmtId="0" fontId="65" fillId="0" borderId="0" xfId="0" applyFont="1"/>
    <xf numFmtId="17" fontId="130" fillId="23" borderId="1" xfId="0" applyNumberFormat="1" applyFont="1" applyFill="1" applyBorder="1" applyAlignment="1">
      <alignment horizontal="left"/>
    </xf>
    <xf numFmtId="17" fontId="90" fillId="22" borderId="40" xfId="0" applyNumberFormat="1" applyFont="1" applyFill="1" applyBorder="1" applyAlignment="1">
      <alignment horizontal="left"/>
    </xf>
    <xf numFmtId="17" fontId="90" fillId="22" borderId="42" xfId="0" applyNumberFormat="1" applyFont="1" applyFill="1" applyBorder="1" applyAlignment="1">
      <alignment horizontal="left"/>
    </xf>
    <xf numFmtId="0" fontId="90" fillId="22" borderId="42" xfId="0" applyFont="1" applyFill="1" applyBorder="1" applyAlignment="1">
      <alignment horizontal="left"/>
    </xf>
    <xf numFmtId="0" fontId="91" fillId="22" borderId="42" xfId="0" applyFont="1" applyFill="1" applyBorder="1" applyAlignment="1">
      <alignment horizontal="center"/>
    </xf>
    <xf numFmtId="15" fontId="90" fillId="22" borderId="42" xfId="0" applyNumberFormat="1" applyFont="1" applyFill="1" applyBorder="1" applyAlignment="1">
      <alignment horizontal="center"/>
    </xf>
    <xf numFmtId="179" fontId="90" fillId="22" borderId="42" xfId="0" applyNumberFormat="1" applyFont="1" applyFill="1" applyBorder="1" applyAlignment="1"/>
    <xf numFmtId="179" fontId="94" fillId="22" borderId="42" xfId="0" applyNumberFormat="1" applyFont="1" applyFill="1" applyBorder="1" applyAlignment="1"/>
    <xf numFmtId="180" fontId="94" fillId="22" borderId="42" xfId="11" applyNumberFormat="1" applyFont="1" applyFill="1" applyBorder="1" applyAlignment="1"/>
    <xf numFmtId="178" fontId="92" fillId="22" borderId="42" xfId="0" applyNumberFormat="1" applyFont="1" applyFill="1" applyBorder="1"/>
    <xf numFmtId="178" fontId="90" fillId="22" borderId="42" xfId="0" applyNumberFormat="1" applyFont="1" applyFill="1" applyBorder="1" applyAlignment="1"/>
    <xf numFmtId="168" fontId="131" fillId="9" borderId="14" xfId="0" applyNumberFormat="1" applyFont="1" applyFill="1" applyBorder="1" applyAlignment="1" applyProtection="1">
      <alignment horizontal="center" vertical="center" wrapText="1"/>
    </xf>
    <xf numFmtId="168" fontId="132" fillId="9" borderId="16" xfId="0" applyNumberFormat="1" applyFont="1" applyFill="1" applyBorder="1" applyAlignment="1" applyProtection="1">
      <alignment horizontal="center" vertical="center" wrapText="1"/>
    </xf>
    <xf numFmtId="0" fontId="0" fillId="0" borderId="1" xfId="0" applyFont="1" applyFill="1" applyBorder="1" applyAlignment="1">
      <alignment vertical="center"/>
    </xf>
    <xf numFmtId="0" fontId="65" fillId="23" borderId="1" xfId="0" applyFont="1" applyFill="1" applyBorder="1" applyAlignment="1">
      <alignment horizontal="center" vertical="center" wrapText="1"/>
    </xf>
    <xf numFmtId="0" fontId="65" fillId="23" borderId="1" xfId="0" applyFont="1" applyFill="1" applyBorder="1" applyAlignment="1">
      <alignment vertical="center"/>
    </xf>
    <xf numFmtId="0" fontId="65" fillId="23" borderId="1" xfId="0" applyFont="1" applyFill="1" applyBorder="1" applyAlignment="1">
      <alignment horizontal="right" vertical="center"/>
    </xf>
    <xf numFmtId="2" fontId="65" fillId="23" borderId="1" xfId="0" applyNumberFormat="1" applyFont="1" applyFill="1" applyBorder="1" applyAlignment="1">
      <alignment horizontal="right" vertical="center"/>
    </xf>
    <xf numFmtId="4" fontId="65" fillId="23" borderId="1" xfId="0" applyNumberFormat="1" applyFont="1" applyFill="1" applyBorder="1" applyAlignment="1">
      <alignment vertical="center" wrapText="1"/>
    </xf>
    <xf numFmtId="2" fontId="67" fillId="9" borderId="1" xfId="0" applyNumberFormat="1" applyFont="1" applyFill="1" applyBorder="1" applyAlignment="1">
      <alignment horizontal="right" vertical="center" wrapText="1"/>
    </xf>
    <xf numFmtId="169" fontId="43" fillId="0" borderId="1" xfId="0" applyNumberFormat="1" applyFont="1" applyFill="1" applyBorder="1" applyAlignment="1" applyProtection="1">
      <alignment horizontal="center" vertical="center"/>
    </xf>
    <xf numFmtId="168" fontId="43" fillId="0" borderId="1" xfId="0" applyNumberFormat="1" applyFont="1" applyFill="1" applyBorder="1" applyAlignment="1" applyProtection="1">
      <alignment horizontal="center" vertical="center"/>
    </xf>
    <xf numFmtId="169" fontId="28" fillId="0" borderId="1" xfId="0" applyNumberFormat="1" applyFont="1" applyFill="1" applyBorder="1" applyAlignment="1" applyProtection="1">
      <alignment horizontal="center" vertical="center"/>
    </xf>
    <xf numFmtId="168" fontId="28" fillId="0" borderId="1" xfId="0" applyNumberFormat="1" applyFont="1" applyFill="1" applyBorder="1" applyAlignment="1" applyProtection="1">
      <alignment horizontal="center" vertical="center"/>
    </xf>
    <xf numFmtId="168" fontId="43" fillId="0" borderId="1" xfId="0" applyNumberFormat="1" applyFont="1" applyFill="1" applyBorder="1" applyAlignment="1" applyProtection="1">
      <alignment horizontal="center" vertical="center" wrapText="1"/>
    </xf>
    <xf numFmtId="168" fontId="28" fillId="0" borderId="1" xfId="0" applyNumberFormat="1" applyFont="1" applyFill="1" applyBorder="1" applyAlignment="1" applyProtection="1">
      <alignment horizontal="center" vertical="center" wrapText="1"/>
    </xf>
    <xf numFmtId="169" fontId="43" fillId="22" borderId="1" xfId="0" applyNumberFormat="1" applyFont="1" applyFill="1" applyBorder="1" applyAlignment="1" applyProtection="1">
      <alignment horizontal="center" vertical="center"/>
    </xf>
    <xf numFmtId="168" fontId="43" fillId="22" borderId="1" xfId="0" applyNumberFormat="1" applyFont="1" applyFill="1" applyBorder="1" applyAlignment="1" applyProtection="1">
      <alignment horizontal="center" vertical="center"/>
    </xf>
    <xf numFmtId="169" fontId="121" fillId="23" borderId="1" xfId="0" applyNumberFormat="1" applyFont="1" applyFill="1" applyBorder="1" applyAlignment="1" applyProtection="1">
      <alignment horizontal="left" vertical="center" wrapText="1"/>
    </xf>
    <xf numFmtId="168" fontId="121" fillId="23" borderId="1" xfId="0" applyNumberFormat="1" applyFont="1" applyFill="1" applyBorder="1" applyAlignment="1" applyProtection="1">
      <alignment horizontal="center" vertical="center"/>
    </xf>
    <xf numFmtId="168" fontId="121" fillId="23" borderId="1" xfId="0" applyNumberFormat="1" applyFont="1" applyFill="1" applyBorder="1" applyAlignment="1" applyProtection="1">
      <alignment horizontal="center" vertical="center" wrapText="1"/>
    </xf>
    <xf numFmtId="169" fontId="110" fillId="21" borderId="1" xfId="0" applyNumberFormat="1" applyFont="1" applyFill="1" applyBorder="1" applyAlignment="1" applyProtection="1">
      <alignment horizontal="center" vertical="center"/>
    </xf>
    <xf numFmtId="168" fontId="28" fillId="21" borderId="1" xfId="0" applyNumberFormat="1" applyFont="1" applyFill="1" applyBorder="1" applyAlignment="1" applyProtection="1">
      <alignment horizontal="center" vertical="center"/>
    </xf>
    <xf numFmtId="168" fontId="110" fillId="21" borderId="1" xfId="0" applyNumberFormat="1" applyFont="1" applyFill="1" applyBorder="1" applyAlignment="1" applyProtection="1">
      <alignment horizontal="center" vertical="center"/>
    </xf>
    <xf numFmtId="168" fontId="121" fillId="23" borderId="1" xfId="0" applyNumberFormat="1" applyFont="1" applyFill="1" applyBorder="1" applyAlignment="1" applyProtection="1">
      <alignment horizontal="center" wrapText="1"/>
    </xf>
    <xf numFmtId="169" fontId="121" fillId="23" borderId="1" xfId="0" applyNumberFormat="1" applyFont="1" applyFill="1" applyBorder="1" applyAlignment="1" applyProtection="1">
      <alignment horizontal="center" vertical="center"/>
    </xf>
    <xf numFmtId="168" fontId="121" fillId="23" borderId="1" xfId="0" applyNumberFormat="1" applyFont="1" applyFill="1" applyBorder="1" applyAlignment="1" applyProtection="1">
      <alignment horizontal="left" vertical="center"/>
    </xf>
    <xf numFmtId="168" fontId="121" fillId="23" borderId="1" xfId="0" applyNumberFormat="1" applyFont="1" applyFill="1" applyBorder="1" applyAlignment="1" applyProtection="1">
      <alignment vertical="center"/>
    </xf>
    <xf numFmtId="0" fontId="40" fillId="0" borderId="1" xfId="0" applyFont="1" applyFill="1" applyBorder="1" applyAlignment="1" applyProtection="1">
      <alignment vertical="center"/>
    </xf>
    <xf numFmtId="173" fontId="40" fillId="0" borderId="1" xfId="0" applyNumberFormat="1" applyFont="1" applyFill="1" applyBorder="1" applyAlignment="1" applyProtection="1">
      <alignment horizontal="center" vertical="center"/>
    </xf>
    <xf numFmtId="0" fontId="40" fillId="0" borderId="1" xfId="0" applyFont="1" applyFill="1" applyBorder="1" applyAlignment="1" applyProtection="1">
      <alignment horizontal="left" vertical="center"/>
    </xf>
    <xf numFmtId="0" fontId="40" fillId="0" borderId="1" xfId="0" applyFont="1" applyFill="1" applyBorder="1" applyAlignment="1">
      <alignment vertical="center"/>
    </xf>
    <xf numFmtId="0" fontId="40" fillId="0" borderId="1" xfId="0" applyFont="1" applyFill="1" applyBorder="1" applyAlignment="1">
      <alignment horizontal="left" vertical="center"/>
    </xf>
    <xf numFmtId="165" fontId="40" fillId="0" borderId="1" xfId="12" applyNumberFormat="1" applyFont="1" applyFill="1" applyBorder="1" applyAlignment="1" applyProtection="1">
      <alignment horizontal="right" vertical="center"/>
    </xf>
    <xf numFmtId="171" fontId="40" fillId="0" borderId="1" xfId="12" applyNumberFormat="1" applyFont="1" applyFill="1" applyBorder="1" applyAlignment="1">
      <alignment horizontal="right" vertical="center"/>
    </xf>
    <xf numFmtId="37" fontId="121" fillId="23" borderId="1" xfId="0" applyNumberFormat="1" applyFont="1" applyFill="1" applyBorder="1" applyAlignment="1" applyProtection="1">
      <alignment horizontal="right" vertical="center"/>
    </xf>
    <xf numFmtId="172" fontId="121" fillId="23" borderId="1" xfId="0" applyNumberFormat="1" applyFont="1" applyFill="1" applyBorder="1" applyAlignment="1" applyProtection="1">
      <alignment horizontal="right" vertical="center"/>
    </xf>
    <xf numFmtId="39" fontId="121" fillId="23" borderId="1" xfId="0" applyNumberFormat="1" applyFont="1" applyFill="1" applyBorder="1" applyAlignment="1" applyProtection="1">
      <alignment horizontal="right" vertical="center"/>
    </xf>
    <xf numFmtId="39" fontId="40" fillId="0" borderId="1" xfId="12" applyNumberFormat="1" applyFont="1" applyFill="1" applyBorder="1" applyAlignment="1" applyProtection="1">
      <alignment vertical="center"/>
    </xf>
    <xf numFmtId="39" fontId="40" fillId="0" borderId="1" xfId="12" applyNumberFormat="1" applyFont="1" applyFill="1" applyBorder="1" applyAlignment="1" applyProtection="1">
      <alignment horizontal="right" vertical="center"/>
    </xf>
    <xf numFmtId="37" fontId="28" fillId="22" borderId="1" xfId="0" applyNumberFormat="1" applyFont="1" applyFill="1" applyBorder="1" applyAlignment="1" applyProtection="1">
      <alignment horizontal="right" vertical="center"/>
    </xf>
    <xf numFmtId="172" fontId="28" fillId="22" borderId="1" xfId="0" applyNumberFormat="1" applyFont="1" applyFill="1" applyBorder="1" applyAlignment="1" applyProtection="1">
      <alignment horizontal="right" vertical="center"/>
    </xf>
    <xf numFmtId="39" fontId="110" fillId="22" borderId="1" xfId="0" applyNumberFormat="1" applyFont="1" applyFill="1" applyBorder="1" applyAlignment="1" applyProtection="1">
      <alignment vertical="center"/>
    </xf>
    <xf numFmtId="176" fontId="121" fillId="23" borderId="1" xfId="0" applyNumberFormat="1" applyFont="1" applyFill="1" applyBorder="1" applyAlignment="1" applyProtection="1">
      <alignment horizontal="center" vertical="center"/>
    </xf>
    <xf numFmtId="0" fontId="109" fillId="21" borderId="1" xfId="0" applyFont="1" applyFill="1" applyBorder="1" applyAlignment="1">
      <alignment vertical="center"/>
    </xf>
    <xf numFmtId="0" fontId="109" fillId="21" borderId="1" xfId="0" applyFont="1" applyFill="1" applyBorder="1" applyAlignment="1">
      <alignment horizontal="center" vertical="center"/>
    </xf>
    <xf numFmtId="0" fontId="109" fillId="21" borderId="1" xfId="0" applyFont="1" applyFill="1" applyBorder="1" applyAlignment="1">
      <alignment horizontal="left" vertical="center"/>
    </xf>
    <xf numFmtId="37" fontId="109" fillId="21" borderId="1" xfId="0" applyNumberFormat="1" applyFont="1" applyFill="1" applyBorder="1" applyAlignment="1">
      <alignment vertical="center"/>
    </xf>
    <xf numFmtId="0" fontId="133" fillId="23" borderId="1" xfId="0" applyFont="1" applyFill="1" applyBorder="1" applyAlignment="1">
      <alignment vertical="center"/>
    </xf>
    <xf numFmtId="168" fontId="43" fillId="22" borderId="1" xfId="0" applyNumberFormat="1" applyFont="1" applyFill="1" applyBorder="1" applyAlignment="1" applyProtection="1">
      <alignment vertical="center"/>
    </xf>
    <xf numFmtId="168" fontId="43" fillId="22" borderId="1" xfId="0" applyNumberFormat="1" applyFont="1" applyFill="1" applyBorder="1" applyAlignment="1" applyProtection="1">
      <alignment horizontal="center" vertical="center" wrapText="1"/>
    </xf>
    <xf numFmtId="0" fontId="0" fillId="22" borderId="1" xfId="0" applyFill="1" applyBorder="1" applyAlignment="1">
      <alignment vertical="center"/>
    </xf>
    <xf numFmtId="168" fontId="28" fillId="0" borderId="1" xfId="0" applyNumberFormat="1" applyFont="1" applyFill="1" applyBorder="1" applyAlignment="1" applyProtection="1">
      <alignment horizontal="right" vertical="center"/>
    </xf>
    <xf numFmtId="0" fontId="0" fillId="0" borderId="1" xfId="0" applyFill="1" applyBorder="1" applyAlignment="1">
      <alignment vertical="center"/>
    </xf>
    <xf numFmtId="0" fontId="109" fillId="0" borderId="1" xfId="0" applyFont="1" applyFill="1" applyBorder="1" applyAlignment="1">
      <alignment vertical="center"/>
    </xf>
    <xf numFmtId="168" fontId="40" fillId="0" borderId="1" xfId="0" applyNumberFormat="1" applyFont="1" applyFill="1" applyBorder="1" applyAlignment="1" applyProtection="1">
      <alignment horizontal="right" vertical="center"/>
    </xf>
    <xf numFmtId="9" fontId="40" fillId="0" borderId="1" xfId="35" applyFont="1" applyFill="1" applyBorder="1" applyAlignment="1">
      <alignment vertical="center"/>
    </xf>
    <xf numFmtId="168" fontId="133" fillId="23" borderId="1" xfId="0" applyNumberFormat="1" applyFont="1" applyFill="1" applyBorder="1" applyAlignment="1" applyProtection="1">
      <alignment vertical="center"/>
    </xf>
    <xf numFmtId="171" fontId="121" fillId="23" borderId="1" xfId="12" applyNumberFormat="1" applyFont="1" applyFill="1" applyBorder="1" applyAlignment="1" applyProtection="1">
      <alignment horizontal="left" vertical="center"/>
    </xf>
    <xf numFmtId="39" fontId="121" fillId="23" borderId="1" xfId="0" applyNumberFormat="1" applyFont="1" applyFill="1" applyBorder="1" applyAlignment="1" applyProtection="1">
      <alignment horizontal="center" vertical="center"/>
    </xf>
    <xf numFmtId="9" fontId="133" fillId="23" borderId="1" xfId="35" applyFont="1" applyFill="1" applyBorder="1" applyAlignment="1">
      <alignment vertical="center"/>
    </xf>
    <xf numFmtId="168" fontId="43" fillId="0" borderId="1" xfId="0" applyNumberFormat="1" applyFont="1" applyFill="1" applyBorder="1" applyAlignment="1" applyProtection="1">
      <alignment vertical="center"/>
    </xf>
    <xf numFmtId="168" fontId="121" fillId="23" borderId="1" xfId="0" applyNumberFormat="1" applyFont="1" applyFill="1" applyBorder="1" applyAlignment="1" applyProtection="1">
      <alignment horizontal="right" vertical="center"/>
    </xf>
    <xf numFmtId="168" fontId="40" fillId="22" borderId="1" xfId="0" applyNumberFormat="1" applyFont="1" applyFill="1" applyBorder="1" applyAlignment="1" applyProtection="1">
      <alignment vertical="center"/>
    </xf>
    <xf numFmtId="171" fontId="110" fillId="22" borderId="1" xfId="12" applyNumberFormat="1" applyFont="1" applyFill="1" applyBorder="1" applyAlignment="1" applyProtection="1">
      <alignment horizontal="left" vertical="center"/>
    </xf>
    <xf numFmtId="39" fontId="110" fillId="22" borderId="1" xfId="0" applyNumberFormat="1" applyFont="1" applyFill="1" applyBorder="1" applyAlignment="1" applyProtection="1">
      <alignment horizontal="right" vertical="center"/>
    </xf>
    <xf numFmtId="9" fontId="134" fillId="22" borderId="1" xfId="35" applyFont="1" applyFill="1" applyBorder="1" applyAlignment="1">
      <alignment vertical="center"/>
    </xf>
    <xf numFmtId="168" fontId="110" fillId="21" borderId="1" xfId="0" applyNumberFormat="1" applyFont="1" applyFill="1" applyBorder="1" applyAlignment="1" applyProtection="1">
      <alignment horizontal="right" vertical="center"/>
    </xf>
    <xf numFmtId="39" fontId="109" fillId="21" borderId="1" xfId="0" applyNumberFormat="1" applyFont="1" applyFill="1" applyBorder="1" applyAlignment="1">
      <alignment vertical="center"/>
    </xf>
    <xf numFmtId="0" fontId="135" fillId="21" borderId="1" xfId="0" applyFont="1" applyFill="1" applyBorder="1" applyAlignment="1">
      <alignment vertical="center"/>
    </xf>
    <xf numFmtId="9" fontId="134" fillId="21" borderId="1" xfId="35" applyFont="1" applyFill="1" applyBorder="1" applyAlignment="1">
      <alignment vertical="center"/>
    </xf>
    <xf numFmtId="168" fontId="110" fillId="21" borderId="1" xfId="0" applyNumberFormat="1" applyFont="1" applyFill="1" applyBorder="1" applyAlignment="1" applyProtection="1">
      <alignment horizontal="center" vertical="center" wrapText="1"/>
    </xf>
    <xf numFmtId="9" fontId="134" fillId="0" borderId="1" xfId="35" applyFont="1" applyFill="1" applyBorder="1" applyAlignment="1">
      <alignment vertical="center"/>
    </xf>
    <xf numFmtId="169" fontId="28" fillId="0" borderId="1" xfId="0" applyNumberFormat="1" applyFont="1" applyFill="1" applyBorder="1" applyAlignment="1" applyProtection="1">
      <alignment horizontal="center" vertical="center" wrapText="1"/>
    </xf>
    <xf numFmtId="165" fontId="28" fillId="0" borderId="1" xfId="0" applyNumberFormat="1" applyFont="1" applyFill="1" applyBorder="1" applyAlignment="1" applyProtection="1">
      <alignment horizontal="center" vertical="center" wrapText="1"/>
    </xf>
    <xf numFmtId="169" fontId="121" fillId="23" borderId="1" xfId="0" applyNumberFormat="1" applyFont="1" applyFill="1" applyBorder="1" applyAlignment="1" applyProtection="1">
      <alignment horizontal="center" vertical="center" wrapText="1"/>
    </xf>
    <xf numFmtId="168" fontId="121" fillId="23" borderId="4" xfId="0" applyNumberFormat="1" applyFont="1" applyFill="1" applyBorder="1" applyAlignment="1" applyProtection="1">
      <alignment horizontal="center" vertical="center" wrapText="1"/>
    </xf>
    <xf numFmtId="168" fontId="110" fillId="22" borderId="1" xfId="0" applyNumberFormat="1" applyFont="1" applyFill="1" applyBorder="1" applyAlignment="1" applyProtection="1">
      <alignment horizontal="center" wrapText="1"/>
    </xf>
    <xf numFmtId="168" fontId="45" fillId="22" borderId="1" xfId="0" applyNumberFormat="1" applyFont="1" applyFill="1" applyBorder="1" applyAlignment="1" applyProtection="1">
      <alignment horizontal="center" vertical="center" wrapText="1"/>
    </xf>
    <xf numFmtId="169" fontId="136" fillId="23" borderId="46" xfId="0" applyNumberFormat="1" applyFont="1" applyFill="1" applyBorder="1" applyAlignment="1" applyProtection="1">
      <alignment horizontal="center" vertical="center" wrapText="1"/>
    </xf>
    <xf numFmtId="168" fontId="121" fillId="23" borderId="47" xfId="0" applyNumberFormat="1" applyFont="1" applyFill="1" applyBorder="1" applyAlignment="1" applyProtection="1">
      <alignment horizontal="center" vertical="center" wrapText="1"/>
    </xf>
    <xf numFmtId="168" fontId="121" fillId="23" borderId="47" xfId="0" applyNumberFormat="1" applyFont="1" applyFill="1" applyBorder="1" applyAlignment="1" applyProtection="1">
      <alignment horizontal="left" vertical="center" wrapText="1"/>
    </xf>
    <xf numFmtId="176" fontId="121" fillId="23" borderId="47" xfId="0" applyNumberFormat="1" applyFont="1" applyFill="1" applyBorder="1" applyAlignment="1" applyProtection="1">
      <alignment horizontal="center" vertical="center" wrapText="1"/>
    </xf>
    <xf numFmtId="168" fontId="121" fillId="23" borderId="20" xfId="0" applyNumberFormat="1" applyFont="1" applyFill="1" applyBorder="1" applyAlignment="1" applyProtection="1">
      <alignment horizontal="left" vertical="center" wrapText="1"/>
    </xf>
    <xf numFmtId="0" fontId="64" fillId="23" borderId="0" xfId="0" applyFont="1" applyFill="1"/>
    <xf numFmtId="0" fontId="113" fillId="0" borderId="0" xfId="0" applyFont="1" applyFill="1"/>
    <xf numFmtId="0" fontId="109" fillId="0" borderId="0" xfId="0" applyFont="1" applyFill="1"/>
    <xf numFmtId="0" fontId="0" fillId="0" borderId="23" xfId="0" applyFill="1" applyBorder="1"/>
    <xf numFmtId="0" fontId="0" fillId="0" borderId="0" xfId="0" applyFill="1" applyBorder="1" applyAlignment="1"/>
    <xf numFmtId="43" fontId="0" fillId="0" borderId="0" xfId="0" applyNumberFormat="1" applyFill="1" applyBorder="1" applyAlignment="1">
      <alignment horizontal="center"/>
    </xf>
    <xf numFmtId="176" fontId="0" fillId="0" borderId="0" xfId="0" applyNumberFormat="1" applyFill="1" applyBorder="1" applyAlignment="1">
      <alignment horizontal="center"/>
    </xf>
    <xf numFmtId="0" fontId="78" fillId="0" borderId="11" xfId="0" applyFont="1" applyFill="1" applyBorder="1"/>
    <xf numFmtId="43" fontId="26" fillId="0" borderId="11" xfId="0" applyNumberFormat="1" applyFont="1" applyFill="1" applyBorder="1"/>
    <xf numFmtId="43" fontId="63" fillId="0" borderId="11" xfId="1" applyFont="1" applyFill="1" applyBorder="1"/>
    <xf numFmtId="0" fontId="34" fillId="0" borderId="23" xfId="0" applyFont="1" applyFill="1" applyBorder="1"/>
    <xf numFmtId="39" fontId="20" fillId="0" borderId="11" xfId="0" applyNumberFormat="1" applyFont="1" applyFill="1" applyBorder="1" applyAlignment="1" applyProtection="1">
      <alignment horizontal="center" vertical="center"/>
    </xf>
    <xf numFmtId="43" fontId="20" fillId="0" borderId="11" xfId="1" applyFont="1" applyFill="1" applyBorder="1" applyAlignment="1" applyProtection="1">
      <alignment horizontal="center" vertical="center"/>
    </xf>
    <xf numFmtId="0" fontId="0" fillId="0" borderId="11" xfId="0" applyFill="1" applyBorder="1"/>
    <xf numFmtId="168" fontId="136" fillId="23" borderId="32" xfId="0" applyNumberFormat="1" applyFont="1" applyFill="1" applyBorder="1" applyAlignment="1" applyProtection="1">
      <alignment vertical="center"/>
    </xf>
    <xf numFmtId="0" fontId="121" fillId="23" borderId="47" xfId="0" applyFont="1" applyFill="1" applyBorder="1" applyAlignment="1">
      <alignment vertical="center"/>
    </xf>
    <xf numFmtId="0" fontId="64" fillId="23" borderId="0" xfId="0" applyFont="1" applyFill="1" applyAlignment="1">
      <alignment vertical="center"/>
    </xf>
    <xf numFmtId="173" fontId="40" fillId="0" borderId="1" xfId="0" applyNumberFormat="1" applyFont="1" applyFill="1" applyBorder="1" applyAlignment="1" applyProtection="1">
      <alignment horizontal="left" vertical="center"/>
    </xf>
    <xf numFmtId="37" fontId="109" fillId="0" borderId="1" xfId="0" applyNumberFormat="1" applyFont="1" applyFill="1" applyBorder="1" applyAlignment="1" applyProtection="1">
      <alignment horizontal="right" vertical="center"/>
    </xf>
    <xf numFmtId="171" fontId="40" fillId="0" borderId="1" xfId="12" applyNumberFormat="1" applyFont="1" applyFill="1" applyBorder="1" applyAlignment="1" applyProtection="1">
      <alignment horizontal="right" vertical="center"/>
    </xf>
    <xf numFmtId="43" fontId="40" fillId="0" borderId="1" xfId="12" applyFont="1" applyFill="1" applyBorder="1" applyAlignment="1" applyProtection="1">
      <alignment horizontal="right" vertical="center"/>
    </xf>
    <xf numFmtId="43" fontId="40" fillId="0" borderId="1" xfId="12" applyFont="1" applyFill="1" applyBorder="1" applyAlignment="1">
      <alignment horizontal="right" vertical="center"/>
    </xf>
    <xf numFmtId="43" fontId="109" fillId="0" borderId="1" xfId="1" applyFont="1" applyFill="1" applyBorder="1" applyAlignment="1">
      <alignment horizontal="right" vertical="center"/>
    </xf>
    <xf numFmtId="0" fontId="0" fillId="0" borderId="0" xfId="0" applyFill="1" applyAlignment="1">
      <alignment vertical="center"/>
    </xf>
    <xf numFmtId="0" fontId="134" fillId="0" borderId="1" xfId="0" applyFont="1" applyFill="1" applyBorder="1" applyAlignment="1" applyProtection="1">
      <alignment horizontal="left" vertical="center"/>
    </xf>
    <xf numFmtId="43" fontId="134" fillId="0" borderId="1" xfId="12" applyFont="1" applyFill="1" applyBorder="1" applyAlignment="1" applyProtection="1">
      <alignment horizontal="right" vertical="center"/>
    </xf>
    <xf numFmtId="0" fontId="44" fillId="22" borderId="1" xfId="0" applyFont="1" applyFill="1" applyBorder="1" applyAlignment="1" applyProtection="1">
      <alignment vertical="center"/>
    </xf>
    <xf numFmtId="168" fontId="48" fillId="22" borderId="1" xfId="0" applyNumberFormat="1" applyFont="1" applyFill="1" applyBorder="1" applyAlignment="1" applyProtection="1">
      <alignment horizontal="left" vertical="center"/>
    </xf>
    <xf numFmtId="43" fontId="48" fillId="22" borderId="1" xfId="1" applyFont="1" applyFill="1" applyBorder="1" applyAlignment="1" applyProtection="1">
      <alignment horizontal="left" vertical="center"/>
    </xf>
    <xf numFmtId="43" fontId="48" fillId="22" borderId="1" xfId="1" applyFont="1" applyFill="1" applyBorder="1" applyAlignment="1" applyProtection="1">
      <alignment horizontal="right" vertical="center"/>
    </xf>
    <xf numFmtId="39" fontId="48" fillId="22" borderId="1" xfId="0" applyNumberFormat="1" applyFont="1" applyFill="1" applyBorder="1" applyAlignment="1" applyProtection="1">
      <alignment horizontal="right" vertical="center"/>
    </xf>
    <xf numFmtId="43" fontId="7" fillId="22" borderId="9" xfId="1" applyFont="1" applyFill="1" applyBorder="1" applyAlignment="1" applyProtection="1">
      <alignment horizontal="center" vertical="center"/>
    </xf>
    <xf numFmtId="43" fontId="7" fillId="22" borderId="1" xfId="1" applyFont="1" applyFill="1" applyBorder="1" applyAlignment="1" applyProtection="1">
      <alignment horizontal="center" vertical="center"/>
    </xf>
    <xf numFmtId="43" fontId="7" fillId="22" borderId="48" xfId="1" applyFont="1" applyFill="1" applyBorder="1" applyAlignment="1" applyProtection="1">
      <alignment horizontal="center" vertical="center"/>
    </xf>
    <xf numFmtId="0" fontId="113" fillId="0" borderId="0" xfId="0" applyFont="1" applyFill="1" applyAlignment="1">
      <alignment vertical="center"/>
    </xf>
    <xf numFmtId="43" fontId="113" fillId="0" borderId="0" xfId="1" applyFont="1" applyFill="1" applyAlignment="1">
      <alignment vertical="center"/>
    </xf>
    <xf numFmtId="0" fontId="133" fillId="23" borderId="1" xfId="0" applyFont="1" applyFill="1" applyBorder="1" applyAlignment="1" applyProtection="1">
      <alignment vertical="center"/>
    </xf>
    <xf numFmtId="168" fontId="137" fillId="23" borderId="49" xfId="0" applyNumberFormat="1" applyFont="1" applyFill="1" applyBorder="1" applyAlignment="1" applyProtection="1">
      <alignment horizontal="center" vertical="center" wrapText="1"/>
    </xf>
    <xf numFmtId="0" fontId="138" fillId="23" borderId="0" xfId="0" applyFont="1" applyFill="1" applyBorder="1" applyAlignment="1">
      <alignment vertical="center"/>
    </xf>
    <xf numFmtId="43" fontId="138" fillId="23" borderId="0" xfId="0" applyNumberFormat="1" applyFont="1" applyFill="1" applyBorder="1" applyAlignment="1">
      <alignment horizontal="center" vertical="center"/>
    </xf>
    <xf numFmtId="176" fontId="138" fillId="23" borderId="0" xfId="0" applyNumberFormat="1" applyFont="1" applyFill="1" applyBorder="1" applyAlignment="1">
      <alignment horizontal="center" vertical="center"/>
    </xf>
    <xf numFmtId="43" fontId="124" fillId="23" borderId="0" xfId="0" applyNumberFormat="1" applyFont="1" applyFill="1" applyBorder="1" applyAlignment="1">
      <alignment vertical="center"/>
    </xf>
    <xf numFmtId="43" fontId="138" fillId="23" borderId="0" xfId="1" applyFont="1" applyFill="1" applyBorder="1" applyAlignment="1">
      <alignment vertical="center"/>
    </xf>
    <xf numFmtId="0" fontId="138" fillId="23" borderId="1" xfId="0" applyFont="1" applyFill="1" applyBorder="1" applyAlignment="1">
      <alignment vertical="center"/>
    </xf>
    <xf numFmtId="0" fontId="138" fillId="23" borderId="11" xfId="0" applyFont="1" applyFill="1" applyBorder="1" applyAlignment="1">
      <alignment vertical="center"/>
    </xf>
    <xf numFmtId="168" fontId="43" fillId="0" borderId="0" xfId="0" applyNumberFormat="1" applyFont="1" applyFill="1" applyBorder="1" applyAlignment="1" applyProtection="1">
      <alignment horizontal="left" vertical="center"/>
    </xf>
    <xf numFmtId="168" fontId="23" fillId="0" borderId="0" xfId="0" applyNumberFormat="1" applyFont="1" applyFill="1" applyBorder="1" applyAlignment="1" applyProtection="1">
      <alignment horizontal="center" vertical="center"/>
    </xf>
    <xf numFmtId="168" fontId="23" fillId="0" borderId="0" xfId="0" applyNumberFormat="1" applyFont="1" applyFill="1" applyBorder="1" applyAlignment="1" applyProtection="1">
      <alignment vertical="center"/>
    </xf>
    <xf numFmtId="37" fontId="23" fillId="0" borderId="31" xfId="0" applyNumberFormat="1" applyFont="1" applyFill="1" applyBorder="1" applyAlignment="1" applyProtection="1">
      <alignment horizontal="center" vertical="center"/>
    </xf>
    <xf numFmtId="176" fontId="23" fillId="0" borderId="39" xfId="0" applyNumberFormat="1" applyFont="1" applyFill="1" applyBorder="1" applyAlignment="1" applyProtection="1">
      <alignment horizontal="center" vertical="center"/>
    </xf>
    <xf numFmtId="39" fontId="23" fillId="0" borderId="1" xfId="0" applyNumberFormat="1" applyFont="1" applyFill="1" applyBorder="1" applyAlignment="1" applyProtection="1">
      <alignment horizontal="center" vertical="center"/>
    </xf>
    <xf numFmtId="43" fontId="33" fillId="0" borderId="1" xfId="4" quotePrefix="1" applyFont="1" applyFill="1" applyBorder="1" applyAlignment="1">
      <alignment horizontal="center" vertical="center"/>
    </xf>
    <xf numFmtId="43" fontId="22" fillId="0" borderId="1" xfId="1" applyFont="1" applyFill="1" applyBorder="1" applyAlignment="1" applyProtection="1">
      <alignment horizontal="center" vertical="center"/>
    </xf>
    <xf numFmtId="43" fontId="23" fillId="0" borderId="1" xfId="1" applyFont="1" applyFill="1" applyBorder="1" applyAlignment="1" applyProtection="1">
      <alignment horizontal="center" vertical="center"/>
    </xf>
    <xf numFmtId="43" fontId="23" fillId="0" borderId="11" xfId="1" applyFont="1" applyFill="1" applyBorder="1" applyAlignment="1" applyProtection="1">
      <alignment horizontal="center" vertical="center"/>
    </xf>
    <xf numFmtId="168" fontId="137" fillId="23" borderId="1" xfId="0" applyNumberFormat="1" applyFont="1" applyFill="1" applyBorder="1" applyAlignment="1" applyProtection="1">
      <alignment horizontal="center" vertical="center" wrapText="1"/>
    </xf>
    <xf numFmtId="168" fontId="137" fillId="23" borderId="1" xfId="0" applyNumberFormat="1" applyFont="1" applyFill="1" applyBorder="1" applyAlignment="1" applyProtection="1">
      <alignment horizontal="center" vertical="center"/>
    </xf>
    <xf numFmtId="168" fontId="137" fillId="23" borderId="1" xfId="0" applyNumberFormat="1" applyFont="1" applyFill="1" applyBorder="1" applyAlignment="1" applyProtection="1">
      <alignment vertical="center"/>
    </xf>
    <xf numFmtId="37" fontId="137" fillId="23" borderId="1" xfId="0" applyNumberFormat="1" applyFont="1" applyFill="1" applyBorder="1" applyAlignment="1" applyProtection="1">
      <alignment horizontal="center" vertical="center"/>
    </xf>
    <xf numFmtId="176" fontId="137" fillId="23" borderId="1" xfId="0" applyNumberFormat="1" applyFont="1" applyFill="1" applyBorder="1" applyAlignment="1" applyProtection="1">
      <alignment horizontal="center" vertical="center"/>
    </xf>
    <xf numFmtId="39" fontId="137" fillId="23" borderId="1" xfId="0" applyNumberFormat="1" applyFont="1" applyFill="1" applyBorder="1" applyAlignment="1" applyProtection="1">
      <alignment horizontal="center" vertical="center"/>
    </xf>
    <xf numFmtId="43" fontId="139" fillId="23" borderId="1" xfId="4" quotePrefix="1" applyFont="1" applyFill="1" applyBorder="1" applyAlignment="1">
      <alignment horizontal="center" vertical="center"/>
    </xf>
    <xf numFmtId="43" fontId="137" fillId="23" borderId="1" xfId="1" applyFont="1" applyFill="1" applyBorder="1" applyAlignment="1" applyProtection="1">
      <alignment horizontal="center" vertical="center"/>
    </xf>
    <xf numFmtId="43" fontId="137" fillId="23" borderId="11" xfId="1" applyFont="1" applyFill="1" applyBorder="1" applyAlignment="1" applyProtection="1">
      <alignment horizontal="center" vertical="center"/>
    </xf>
    <xf numFmtId="0" fontId="109" fillId="0" borderId="0" xfId="0" applyFont="1" applyFill="1" applyAlignment="1">
      <alignment vertical="center"/>
    </xf>
    <xf numFmtId="173" fontId="140" fillId="23" borderId="1" xfId="0" applyNumberFormat="1" applyFont="1" applyFill="1" applyBorder="1" applyAlignment="1" applyProtection="1">
      <alignment horizontal="center" vertical="center"/>
    </xf>
    <xf numFmtId="168" fontId="140" fillId="23" borderId="1" xfId="0" applyNumberFormat="1" applyFont="1" applyFill="1" applyBorder="1" applyAlignment="1" applyProtection="1">
      <alignment horizontal="center" vertical="center"/>
    </xf>
    <xf numFmtId="0" fontId="140" fillId="23" borderId="1" xfId="0" applyFont="1" applyFill="1" applyBorder="1" applyAlignment="1" applyProtection="1">
      <alignment horizontal="center" vertical="center"/>
    </xf>
    <xf numFmtId="37" fontId="140" fillId="23" borderId="1" xfId="0" applyNumberFormat="1" applyFont="1" applyFill="1" applyBorder="1" applyAlignment="1" applyProtection="1">
      <alignment horizontal="center" vertical="center"/>
    </xf>
    <xf numFmtId="177" fontId="140" fillId="23" borderId="1" xfId="4" applyNumberFormat="1" applyFont="1" applyFill="1" applyBorder="1" applyAlignment="1" applyProtection="1">
      <alignment horizontal="center" vertical="center"/>
    </xf>
    <xf numFmtId="43" fontId="140" fillId="23" borderId="1" xfId="4" applyFont="1" applyFill="1" applyBorder="1" applyAlignment="1" applyProtection="1">
      <alignment horizontal="center" vertical="center"/>
    </xf>
    <xf numFmtId="43" fontId="141" fillId="23" borderId="1" xfId="4" applyFont="1" applyFill="1" applyBorder="1" applyAlignment="1">
      <alignment vertical="center"/>
    </xf>
    <xf numFmtId="43" fontId="141" fillId="23" borderId="1" xfId="1" applyFont="1" applyFill="1" applyBorder="1" applyAlignment="1">
      <alignment vertical="center"/>
    </xf>
    <xf numFmtId="43" fontId="141" fillId="23" borderId="11" xfId="4" applyFont="1" applyFill="1" applyBorder="1" applyAlignment="1">
      <alignment vertical="center"/>
    </xf>
    <xf numFmtId="0" fontId="141" fillId="23" borderId="11" xfId="0" applyFont="1" applyFill="1" applyBorder="1" applyAlignment="1">
      <alignment vertical="center"/>
    </xf>
    <xf numFmtId="0" fontId="133" fillId="23" borderId="0" xfId="0" applyFont="1" applyFill="1" applyAlignment="1">
      <alignment vertical="center"/>
    </xf>
    <xf numFmtId="0" fontId="142" fillId="23" borderId="1" xfId="0" applyFont="1" applyFill="1" applyBorder="1" applyAlignment="1">
      <alignment vertical="center"/>
    </xf>
    <xf numFmtId="0" fontId="142" fillId="23" borderId="1" xfId="0" applyFont="1" applyFill="1" applyBorder="1" applyAlignment="1">
      <alignment horizontal="right" vertical="center"/>
    </xf>
    <xf numFmtId="43" fontId="142" fillId="23" borderId="1" xfId="0" applyNumberFormat="1" applyFont="1" applyFill="1" applyBorder="1" applyAlignment="1">
      <alignment horizontal="right" vertical="center"/>
    </xf>
    <xf numFmtId="43" fontId="142" fillId="23" borderId="5" xfId="1" applyFont="1" applyFill="1" applyBorder="1" applyAlignment="1">
      <alignment horizontal="right" vertical="center"/>
    </xf>
    <xf numFmtId="43" fontId="109" fillId="0" borderId="5" xfId="0" applyNumberFormat="1" applyFont="1" applyFill="1" applyBorder="1" applyAlignment="1">
      <alignment horizontal="center" wrapText="1"/>
    </xf>
    <xf numFmtId="43" fontId="114" fillId="7" borderId="1" xfId="1" applyFont="1" applyFill="1" applyBorder="1"/>
    <xf numFmtId="0" fontId="112" fillId="0" borderId="1" xfId="0" applyFont="1" applyFill="1" applyBorder="1" applyAlignment="1">
      <alignment horizontal="right" vertical="center"/>
    </xf>
    <xf numFmtId="167" fontId="112" fillId="0" borderId="1" xfId="0" applyNumberFormat="1" applyFont="1" applyFill="1" applyBorder="1" applyAlignment="1">
      <alignment horizontal="right" vertical="center"/>
    </xf>
    <xf numFmtId="43" fontId="110" fillId="0" borderId="1" xfId="1" applyFont="1" applyBorder="1" applyAlignment="1">
      <alignment horizontal="center" vertical="center"/>
    </xf>
    <xf numFmtId="43" fontId="27" fillId="0" borderId="30" xfId="1" applyFont="1" applyFill="1" applyBorder="1" applyAlignment="1"/>
    <xf numFmtId="43" fontId="134" fillId="0" borderId="1" xfId="12" applyFont="1" applyFill="1" applyBorder="1" applyAlignment="1">
      <alignment horizontal="right" vertical="center"/>
    </xf>
    <xf numFmtId="0" fontId="81" fillId="23" borderId="1" xfId="0" applyFont="1" applyFill="1" applyBorder="1" applyAlignment="1">
      <alignment vertical="center"/>
    </xf>
    <xf numFmtId="49" fontId="0" fillId="0" borderId="0" xfId="0" applyNumberFormat="1"/>
    <xf numFmtId="49" fontId="107" fillId="19" borderId="1" xfId="0" applyNumberFormat="1" applyFont="1" applyFill="1" applyBorder="1" applyAlignment="1">
      <alignment horizontal="center" vertical="center"/>
    </xf>
    <xf numFmtId="43" fontId="63" fillId="0" borderId="9" xfId="1" applyFont="1" applyBorder="1"/>
    <xf numFmtId="43" fontId="26" fillId="0" borderId="4" xfId="2" applyFont="1" applyBorder="1" applyAlignment="1"/>
    <xf numFmtId="0" fontId="3" fillId="0" borderId="0" xfId="0" applyNumberFormat="1" applyFont="1" applyFill="1" applyBorder="1" applyAlignment="1">
      <alignment horizontal="left"/>
    </xf>
    <xf numFmtId="168" fontId="95" fillId="0" borderId="50" xfId="0" applyNumberFormat="1" applyFont="1" applyBorder="1" applyAlignment="1" applyProtection="1">
      <alignment horizontal="center" vertical="top" wrapText="1"/>
    </xf>
    <xf numFmtId="168" fontId="143" fillId="0" borderId="50" xfId="0" applyNumberFormat="1" applyFont="1" applyBorder="1" applyAlignment="1" applyProtection="1">
      <alignment horizontal="center"/>
    </xf>
    <xf numFmtId="43" fontId="26" fillId="0" borderId="10" xfId="12" applyFont="1" applyBorder="1" applyAlignment="1"/>
    <xf numFmtId="43" fontId="26" fillId="0" borderId="51" xfId="2" applyFont="1" applyBorder="1" applyAlignment="1"/>
    <xf numFmtId="43" fontId="26" fillId="0" borderId="52" xfId="12" applyFont="1" applyBorder="1" applyAlignment="1"/>
    <xf numFmtId="165" fontId="115" fillId="0" borderId="1" xfId="1" applyNumberFormat="1" applyFont="1" applyBorder="1" applyAlignment="1">
      <alignment horizontal="right" vertical="center" wrapText="1"/>
    </xf>
    <xf numFmtId="0" fontId="0" fillId="0" borderId="0" xfId="0"/>
    <xf numFmtId="0" fontId="0" fillId="0" borderId="0" xfId="0" applyBorder="1"/>
    <xf numFmtId="43" fontId="0" fillId="0" borderId="0" xfId="0" applyNumberFormat="1" applyBorder="1"/>
    <xf numFmtId="43" fontId="109" fillId="5" borderId="5" xfId="1" applyFont="1" applyFill="1" applyBorder="1"/>
    <xf numFmtId="43" fontId="109" fillId="0" borderId="1" xfId="1" applyFont="1" applyBorder="1"/>
    <xf numFmtId="0" fontId="109" fillId="0" borderId="1" xfId="0" applyFont="1" applyBorder="1" applyAlignment="1">
      <alignment horizontal="left"/>
    </xf>
    <xf numFmtId="168" fontId="95" fillId="0" borderId="17" xfId="0" applyNumberFormat="1" applyFont="1" applyBorder="1" applyAlignment="1" applyProtection="1">
      <alignment horizontal="center" vertical="top" wrapText="1"/>
    </xf>
    <xf numFmtId="168" fontId="143" fillId="0" borderId="53" xfId="0" applyNumberFormat="1" applyFont="1" applyBorder="1" applyAlignment="1" applyProtection="1">
      <alignment horizontal="center"/>
    </xf>
    <xf numFmtId="49" fontId="107" fillId="19" borderId="1" xfId="0" applyNumberFormat="1" applyFont="1" applyFill="1" applyBorder="1" applyAlignment="1">
      <alignment horizontal="center" vertical="center"/>
    </xf>
    <xf numFmtId="168" fontId="144" fillId="0" borderId="50" xfId="0" applyNumberFormat="1" applyFont="1" applyBorder="1" applyAlignment="1" applyProtection="1">
      <alignment horizontal="center" vertical="top" wrapText="1"/>
    </xf>
    <xf numFmtId="168" fontId="144" fillId="0" borderId="17" xfId="0" applyNumberFormat="1" applyFont="1" applyBorder="1" applyAlignment="1" applyProtection="1">
      <alignment horizontal="center" vertical="top" wrapText="1"/>
    </xf>
    <xf numFmtId="0" fontId="44" fillId="16" borderId="1" xfId="0" applyFont="1" applyFill="1" applyBorder="1" applyAlignment="1" applyProtection="1">
      <alignment vertical="center"/>
    </xf>
    <xf numFmtId="168" fontId="145" fillId="16" borderId="1" xfId="0" applyNumberFormat="1" applyFont="1" applyFill="1" applyBorder="1" applyAlignment="1" applyProtection="1">
      <alignment horizontal="left" vertical="center"/>
    </xf>
    <xf numFmtId="168" fontId="145" fillId="16" borderId="1" xfId="0" applyNumberFormat="1" applyFont="1" applyFill="1" applyBorder="1" applyAlignment="1" applyProtection="1">
      <alignment horizontal="center" vertical="center"/>
    </xf>
    <xf numFmtId="43" fontId="145" fillId="16" borderId="1" xfId="1" applyFont="1" applyFill="1" applyBorder="1" applyAlignment="1" applyProtection="1">
      <alignment horizontal="left" vertical="center"/>
    </xf>
    <xf numFmtId="43" fontId="146" fillId="16" borderId="9" xfId="1" applyFont="1" applyFill="1" applyBorder="1" applyAlignment="1" applyProtection="1">
      <alignment horizontal="center" vertical="center"/>
    </xf>
    <xf numFmtId="43" fontId="145" fillId="16" borderId="1" xfId="1" applyFont="1" applyFill="1" applyBorder="1" applyAlignment="1" applyProtection="1">
      <alignment horizontal="right" vertical="center"/>
    </xf>
    <xf numFmtId="39" fontId="145" fillId="16" borderId="1" xfId="0" applyNumberFormat="1" applyFont="1" applyFill="1" applyBorder="1" applyAlignment="1" applyProtection="1">
      <alignment horizontal="right" vertical="center"/>
    </xf>
    <xf numFmtId="43" fontId="146" fillId="16" borderId="1" xfId="1" applyFont="1" applyFill="1" applyBorder="1" applyAlignment="1" applyProtection="1">
      <alignment horizontal="center" vertical="center"/>
    </xf>
    <xf numFmtId="43" fontId="146" fillId="16" borderId="48" xfId="1" applyFont="1" applyFill="1" applyBorder="1" applyAlignment="1" applyProtection="1">
      <alignment horizontal="center" vertical="center"/>
    </xf>
    <xf numFmtId="0" fontId="116" fillId="0" borderId="0" xfId="0" applyFont="1" applyFill="1" applyBorder="1"/>
    <xf numFmtId="0" fontId="96" fillId="14" borderId="54" xfId="0" applyFont="1" applyFill="1" applyBorder="1" applyAlignment="1">
      <alignment horizontal="center"/>
    </xf>
    <xf numFmtId="43" fontId="147" fillId="13" borderId="6" xfId="0" applyNumberFormat="1" applyFont="1" applyFill="1" applyBorder="1"/>
    <xf numFmtId="17" fontId="130" fillId="23" borderId="1" xfId="0" applyNumberFormat="1" applyFont="1" applyFill="1" applyBorder="1" applyAlignment="1">
      <alignment horizontal="left" wrapText="1"/>
    </xf>
    <xf numFmtId="0" fontId="110" fillId="20" borderId="1" xfId="0" applyFont="1" applyFill="1" applyBorder="1"/>
    <xf numFmtId="41" fontId="111" fillId="20" borderId="1" xfId="0" applyNumberFormat="1" applyFont="1" applyFill="1" applyBorder="1" applyAlignment="1">
      <alignment horizontal="center"/>
    </xf>
    <xf numFmtId="43" fontId="110" fillId="20" borderId="1" xfId="1" applyFont="1" applyFill="1" applyBorder="1"/>
    <xf numFmtId="0" fontId="58" fillId="0" borderId="23" xfId="0" applyFont="1" applyFill="1" applyBorder="1" applyAlignment="1">
      <alignment horizontal="left" vertical="center"/>
    </xf>
    <xf numFmtId="168" fontId="62" fillId="0" borderId="0" xfId="0" applyNumberFormat="1" applyFont="1" applyBorder="1" applyProtection="1"/>
    <xf numFmtId="168" fontId="32" fillId="0" borderId="0" xfId="0" applyNumberFormat="1" applyFont="1" applyBorder="1" applyProtection="1"/>
    <xf numFmtId="0" fontId="62" fillId="0" borderId="0" xfId="0" applyFont="1" applyAlignment="1"/>
    <xf numFmtId="0" fontId="62" fillId="0" borderId="32" xfId="0" applyFont="1" applyBorder="1" applyAlignment="1"/>
    <xf numFmtId="0" fontId="62" fillId="0" borderId="8" xfId="0" applyFont="1" applyBorder="1" applyAlignment="1"/>
    <xf numFmtId="0" fontId="62" fillId="0" borderId="0" xfId="0" applyFont="1" applyBorder="1" applyAlignment="1"/>
    <xf numFmtId="0" fontId="149" fillId="23" borderId="0" xfId="0" applyFont="1" applyFill="1" applyAlignment="1">
      <alignment vertical="center"/>
    </xf>
    <xf numFmtId="0" fontId="62" fillId="0" borderId="0" xfId="0" applyFont="1" applyAlignment="1">
      <alignment vertical="center"/>
    </xf>
    <xf numFmtId="169" fontId="32" fillId="0" borderId="1" xfId="0" applyNumberFormat="1" applyFont="1" applyBorder="1" applyAlignment="1" applyProtection="1">
      <alignment horizontal="center" vertical="center"/>
    </xf>
    <xf numFmtId="168" fontId="32" fillId="0" borderId="1" xfId="0" applyNumberFormat="1" applyFont="1" applyBorder="1" applyAlignment="1" applyProtection="1">
      <alignment horizontal="center" vertical="center"/>
    </xf>
    <xf numFmtId="0" fontId="62" fillId="22" borderId="0" xfId="0" applyFont="1" applyFill="1" applyAlignment="1">
      <alignment vertical="center"/>
    </xf>
    <xf numFmtId="168" fontId="32" fillId="22" borderId="1" xfId="0" applyNumberFormat="1" applyFont="1" applyFill="1" applyBorder="1" applyAlignment="1" applyProtection="1">
      <alignment vertical="center"/>
    </xf>
    <xf numFmtId="168" fontId="32" fillId="22" borderId="1" xfId="0" applyNumberFormat="1" applyFont="1" applyFill="1" applyBorder="1" applyAlignment="1" applyProtection="1">
      <alignment horizontal="center" vertical="center" wrapText="1"/>
    </xf>
    <xf numFmtId="168" fontId="32" fillId="22" borderId="1" xfId="0" applyNumberFormat="1" applyFont="1" applyFill="1" applyBorder="1" applyAlignment="1" applyProtection="1">
      <alignment horizontal="center" vertical="center"/>
    </xf>
    <xf numFmtId="168" fontId="32" fillId="0" borderId="1" xfId="0" applyNumberFormat="1" applyFont="1" applyBorder="1" applyAlignment="1" applyProtection="1">
      <alignment horizontal="center" vertical="center" wrapText="1"/>
    </xf>
    <xf numFmtId="0" fontId="151" fillId="0" borderId="0" xfId="0" applyFont="1" applyBorder="1" applyAlignment="1">
      <alignment vertical="center"/>
    </xf>
    <xf numFmtId="0" fontId="62" fillId="0" borderId="29" xfId="0" applyFont="1" applyFill="1" applyBorder="1"/>
    <xf numFmtId="173" fontId="62" fillId="0" borderId="29" xfId="0" applyNumberFormat="1" applyFont="1" applyBorder="1" applyAlignment="1">
      <alignment horizontal="center"/>
    </xf>
    <xf numFmtId="168" fontId="62" fillId="0" borderId="1" xfId="0" applyNumberFormat="1" applyFont="1" applyFill="1" applyBorder="1" applyAlignment="1" applyProtection="1">
      <alignment horizontal="center" vertical="center"/>
    </xf>
    <xf numFmtId="0" fontId="62" fillId="0" borderId="29" xfId="0" applyFont="1" applyBorder="1" applyAlignment="1">
      <alignment horizontal="center"/>
    </xf>
    <xf numFmtId="39" fontId="62" fillId="0" borderId="1" xfId="0" applyNumberFormat="1" applyFont="1" applyFill="1" applyBorder="1" applyAlignment="1" applyProtection="1">
      <alignment horizontal="center" vertical="center"/>
    </xf>
    <xf numFmtId="0" fontId="62" fillId="0" borderId="5" xfId="0" applyFont="1" applyFill="1" applyBorder="1" applyAlignment="1">
      <alignment horizontal="left"/>
    </xf>
    <xf numFmtId="165" fontId="62" fillId="0" borderId="29" xfId="2" applyNumberFormat="1" applyFont="1" applyFill="1" applyBorder="1" applyAlignment="1">
      <alignment horizontal="right"/>
    </xf>
    <xf numFmtId="182" fontId="62" fillId="0" borderId="29" xfId="0" applyNumberFormat="1" applyFont="1" applyFill="1" applyBorder="1" applyAlignment="1">
      <alignment horizontal="right"/>
    </xf>
    <xf numFmtId="43" fontId="62" fillId="0" borderId="29" xfId="2" applyFont="1" applyFill="1" applyBorder="1" applyAlignment="1">
      <alignment horizontal="right"/>
    </xf>
    <xf numFmtId="0" fontId="62" fillId="0" borderId="4" xfId="0" applyFont="1" applyBorder="1"/>
    <xf numFmtId="39" fontId="152" fillId="0" borderId="0" xfId="4" applyNumberFormat="1" applyFont="1" applyBorder="1" applyAlignment="1" applyProtection="1">
      <alignment horizontal="center" vertical="center"/>
    </xf>
    <xf numFmtId="9" fontId="151" fillId="0" borderId="0" xfId="35" applyFont="1" applyBorder="1" applyAlignment="1">
      <alignment vertical="center"/>
    </xf>
    <xf numFmtId="0" fontId="149" fillId="23" borderId="0" xfId="0" applyFont="1" applyFill="1" applyBorder="1" applyAlignment="1">
      <alignment vertical="center"/>
    </xf>
    <xf numFmtId="0" fontId="150" fillId="23" borderId="1" xfId="0" applyFont="1" applyFill="1" applyBorder="1" applyAlignment="1">
      <alignment vertical="center"/>
    </xf>
    <xf numFmtId="173" fontId="149" fillId="23" borderId="1" xfId="0" applyNumberFormat="1" applyFont="1" applyFill="1" applyBorder="1" applyAlignment="1">
      <alignment horizontal="center" vertical="center"/>
    </xf>
    <xf numFmtId="168" fontId="149" fillId="23" borderId="1" xfId="0" applyNumberFormat="1" applyFont="1" applyFill="1" applyBorder="1" applyAlignment="1" applyProtection="1">
      <alignment horizontal="center" vertical="center"/>
    </xf>
    <xf numFmtId="0" fontId="149" fillId="23" borderId="1" xfId="0" applyFont="1" applyFill="1" applyBorder="1" applyAlignment="1">
      <alignment horizontal="center" vertical="center"/>
    </xf>
    <xf numFmtId="39" fontId="149" fillId="23" borderId="1" xfId="0" applyNumberFormat="1" applyFont="1" applyFill="1" applyBorder="1" applyAlignment="1" applyProtection="1">
      <alignment horizontal="center" vertical="center"/>
    </xf>
    <xf numFmtId="0" fontId="149" fillId="23" borderId="1" xfId="0" applyFont="1" applyFill="1" applyBorder="1" applyAlignment="1">
      <alignment vertical="center"/>
    </xf>
    <xf numFmtId="37" fontId="150" fillId="23" borderId="1" xfId="0" applyNumberFormat="1" applyFont="1" applyFill="1" applyBorder="1" applyAlignment="1" applyProtection="1">
      <alignment horizontal="center" vertical="center"/>
    </xf>
    <xf numFmtId="174" fontId="150" fillId="23" borderId="1" xfId="0" applyNumberFormat="1" applyFont="1" applyFill="1" applyBorder="1" applyAlignment="1" applyProtection="1">
      <alignment horizontal="center" vertical="center"/>
    </xf>
    <xf numFmtId="39" fontId="150" fillId="23" borderId="1" xfId="0" applyNumberFormat="1" applyFont="1" applyFill="1" applyBorder="1" applyAlignment="1" applyProtection="1">
      <alignment horizontal="center" vertical="center"/>
    </xf>
    <xf numFmtId="39" fontId="149" fillId="23" borderId="0" xfId="4" applyNumberFormat="1" applyFont="1" applyFill="1" applyBorder="1" applyAlignment="1" applyProtection="1">
      <alignment horizontal="center" vertical="center"/>
    </xf>
    <xf numFmtId="9" fontId="149" fillId="23" borderId="0" xfId="35" applyFont="1" applyFill="1" applyBorder="1" applyAlignment="1">
      <alignment vertical="center"/>
    </xf>
    <xf numFmtId="0" fontId="62" fillId="0" borderId="1" xfId="0" applyFont="1" applyFill="1" applyBorder="1" applyAlignment="1">
      <alignment vertical="center"/>
    </xf>
    <xf numFmtId="173" fontId="62" fillId="0" borderId="1" xfId="0" applyNumberFormat="1" applyFont="1" applyBorder="1" applyAlignment="1">
      <alignment horizontal="center" vertical="center"/>
    </xf>
    <xf numFmtId="0" fontId="62" fillId="0" borderId="1" xfId="0" applyFont="1" applyBorder="1" applyAlignment="1">
      <alignment horizontal="center" vertical="center"/>
    </xf>
    <xf numFmtId="0" fontId="62" fillId="0" borderId="1" xfId="0" applyFont="1" applyBorder="1" applyAlignment="1">
      <alignment vertical="center"/>
    </xf>
    <xf numFmtId="165" fontId="62" fillId="0" borderId="1" xfId="4" applyNumberFormat="1" applyFont="1" applyFill="1" applyBorder="1" applyAlignment="1">
      <alignment horizontal="right" vertical="center"/>
    </xf>
    <xf numFmtId="182" fontId="62" fillId="0" borderId="1" xfId="0" applyNumberFormat="1" applyFont="1" applyFill="1" applyBorder="1" applyAlignment="1">
      <alignment horizontal="right" vertical="center"/>
    </xf>
    <xf numFmtId="43" fontId="62" fillId="0" borderId="1" xfId="4" applyFont="1" applyFill="1" applyBorder="1" applyAlignment="1">
      <alignment horizontal="right" vertical="center"/>
    </xf>
    <xf numFmtId="168" fontId="32" fillId="0" borderId="4" xfId="0" applyNumberFormat="1" applyFont="1" applyBorder="1" applyAlignment="1" applyProtection="1">
      <alignment horizontal="center" vertical="center" wrapText="1"/>
    </xf>
    <xf numFmtId="39" fontId="152" fillId="22" borderId="0" xfId="4" applyNumberFormat="1" applyFont="1" applyFill="1" applyBorder="1" applyAlignment="1" applyProtection="1">
      <alignment horizontal="center" vertical="center"/>
    </xf>
    <xf numFmtId="9" fontId="151" fillId="22" borderId="0" xfId="35" applyFont="1" applyFill="1" applyBorder="1" applyAlignment="1">
      <alignment vertical="center"/>
    </xf>
    <xf numFmtId="0" fontId="151" fillId="22" borderId="0" xfId="0" applyFont="1" applyFill="1" applyBorder="1" applyAlignment="1">
      <alignment vertical="center"/>
    </xf>
    <xf numFmtId="37" fontId="32" fillId="22" borderId="1" xfId="0" applyNumberFormat="1" applyFont="1" applyFill="1" applyBorder="1" applyAlignment="1" applyProtection="1">
      <alignment horizontal="center" vertical="center"/>
    </xf>
    <xf numFmtId="174" fontId="32" fillId="22" borderId="1" xfId="0" applyNumberFormat="1" applyFont="1" applyFill="1" applyBorder="1" applyAlignment="1" applyProtection="1">
      <alignment horizontal="center" vertical="center"/>
    </xf>
    <xf numFmtId="39" fontId="32" fillId="22" borderId="1" xfId="0" applyNumberFormat="1" applyFont="1" applyFill="1" applyBorder="1" applyAlignment="1" applyProtection="1">
      <alignment horizontal="center" vertical="center"/>
    </xf>
    <xf numFmtId="168" fontId="150" fillId="23" borderId="1" xfId="0" applyNumberFormat="1" applyFont="1" applyFill="1" applyBorder="1" applyAlignment="1" applyProtection="1">
      <alignment vertical="center"/>
    </xf>
    <xf numFmtId="168" fontId="150" fillId="23" borderId="1" xfId="0" applyNumberFormat="1" applyFont="1" applyFill="1" applyBorder="1" applyAlignment="1" applyProtection="1">
      <alignment horizontal="center" vertical="center"/>
    </xf>
    <xf numFmtId="168" fontId="32" fillId="0" borderId="23" xfId="0" applyNumberFormat="1" applyFont="1" applyBorder="1" applyProtection="1"/>
    <xf numFmtId="168" fontId="32" fillId="24" borderId="0" xfId="0" applyNumberFormat="1" applyFont="1" applyFill="1" applyBorder="1" applyAlignment="1" applyProtection="1">
      <alignment horizontal="center"/>
    </xf>
    <xf numFmtId="168" fontId="62" fillId="0" borderId="11" xfId="0" applyNumberFormat="1" applyFont="1" applyBorder="1" applyProtection="1"/>
    <xf numFmtId="168" fontId="32" fillId="0" borderId="10" xfId="0" applyNumberFormat="1" applyFont="1" applyBorder="1" applyProtection="1"/>
    <xf numFmtId="168" fontId="62" fillId="0" borderId="10" xfId="0" applyNumberFormat="1" applyFont="1" applyBorder="1" applyAlignment="1" applyProtection="1">
      <alignment horizontal="right"/>
    </xf>
    <xf numFmtId="0" fontId="62" fillId="0" borderId="1" xfId="0" applyFont="1" applyBorder="1"/>
    <xf numFmtId="165" fontId="62" fillId="0" borderId="29" xfId="4" applyNumberFormat="1" applyFont="1" applyFill="1" applyBorder="1" applyAlignment="1">
      <alignment horizontal="right"/>
    </xf>
    <xf numFmtId="43" fontId="62" fillId="0" borderId="29" xfId="4" applyFont="1" applyFill="1" applyBorder="1" applyAlignment="1">
      <alignment horizontal="right"/>
    </xf>
    <xf numFmtId="39" fontId="152" fillId="0" borderId="0" xfId="4" applyNumberFormat="1" applyFont="1" applyBorder="1" applyAlignment="1" applyProtection="1">
      <alignment horizontal="center"/>
    </xf>
    <xf numFmtId="9" fontId="151" fillId="0" borderId="0" xfId="35" applyFont="1" applyBorder="1" applyAlignment="1"/>
    <xf numFmtId="0" fontId="151" fillId="0" borderId="0" xfId="0" applyFont="1" applyBorder="1" applyAlignment="1"/>
    <xf numFmtId="168" fontId="62" fillId="0" borderId="55" xfId="0" applyNumberFormat="1" applyFont="1" applyBorder="1" applyAlignment="1" applyProtection="1">
      <alignment horizontal="right"/>
    </xf>
    <xf numFmtId="168" fontId="62" fillId="0" borderId="50" xfId="0" applyNumberFormat="1" applyFont="1" applyBorder="1" applyProtection="1"/>
    <xf numFmtId="168" fontId="62" fillId="3" borderId="47" xfId="0" applyNumberFormat="1" applyFont="1" applyFill="1" applyBorder="1" applyProtection="1"/>
    <xf numFmtId="168" fontId="32" fillId="3" borderId="47" xfId="0" applyNumberFormat="1" applyFont="1" applyFill="1" applyBorder="1" applyProtection="1"/>
    <xf numFmtId="168" fontId="32" fillId="3" borderId="47" xfId="0" applyNumberFormat="1" applyFont="1" applyFill="1" applyBorder="1" applyAlignment="1" applyProtection="1">
      <alignment horizontal="center"/>
    </xf>
    <xf numFmtId="37" fontId="32" fillId="3" borderId="47" xfId="0" applyNumberFormat="1" applyFont="1" applyFill="1" applyBorder="1" applyAlignment="1" applyProtection="1">
      <alignment horizontal="center"/>
    </xf>
    <xf numFmtId="174" fontId="32" fillId="3" borderId="47" xfId="0" applyNumberFormat="1" applyFont="1" applyFill="1" applyBorder="1" applyAlignment="1" applyProtection="1">
      <alignment horizontal="center"/>
    </xf>
    <xf numFmtId="39" fontId="32" fillId="3" borderId="20" xfId="0" applyNumberFormat="1" applyFont="1" applyFill="1" applyBorder="1" applyAlignment="1" applyProtection="1">
      <alignment horizontal="center"/>
    </xf>
    <xf numFmtId="0" fontId="32" fillId="0" borderId="23" xfId="0" applyFont="1" applyBorder="1"/>
    <xf numFmtId="43" fontId="32" fillId="0" borderId="0" xfId="4" applyFont="1" applyBorder="1" applyProtection="1"/>
    <xf numFmtId="168" fontId="32" fillId="0" borderId="11" xfId="0" applyNumberFormat="1" applyFont="1" applyBorder="1" applyProtection="1"/>
    <xf numFmtId="168" fontId="62" fillId="0" borderId="23" xfId="0" applyNumberFormat="1" applyFont="1" applyBorder="1" applyProtection="1"/>
    <xf numFmtId="168" fontId="62" fillId="0" borderId="0" xfId="0" applyNumberFormat="1" applyFont="1" applyBorder="1" applyAlignment="1" applyProtection="1">
      <alignment horizontal="center"/>
    </xf>
    <xf numFmtId="168" fontId="32" fillId="0" borderId="0" xfId="0" applyNumberFormat="1" applyFont="1" applyBorder="1" applyAlignment="1" applyProtection="1">
      <alignment horizontal="center"/>
    </xf>
    <xf numFmtId="168" fontId="32" fillId="0" borderId="22" xfId="0" applyNumberFormat="1" applyFont="1" applyBorder="1" applyProtection="1"/>
    <xf numFmtId="0" fontId="62" fillId="0" borderId="24" xfId="0" applyFont="1" applyBorder="1" applyAlignment="1"/>
    <xf numFmtId="168" fontId="32" fillId="0" borderId="24" xfId="0" applyNumberFormat="1" applyFont="1" applyBorder="1" applyProtection="1"/>
    <xf numFmtId="168" fontId="32" fillId="0" borderId="24" xfId="0" applyNumberFormat="1" applyFont="1" applyBorder="1" applyAlignment="1" applyProtection="1">
      <alignment horizontal="center"/>
    </xf>
    <xf numFmtId="174" fontId="32" fillId="0" borderId="24" xfId="0" applyNumberFormat="1" applyFont="1" applyBorder="1" applyProtection="1"/>
    <xf numFmtId="168" fontId="62" fillId="0" borderId="24" xfId="0" applyNumberFormat="1" applyFont="1" applyBorder="1" applyProtection="1"/>
    <xf numFmtId="168" fontId="62" fillId="0" borderId="25" xfId="0" applyNumberFormat="1" applyFont="1" applyBorder="1" applyProtection="1"/>
    <xf numFmtId="0" fontId="62" fillId="0" borderId="0" xfId="0" applyFont="1" applyFill="1" applyBorder="1" applyAlignment="1"/>
    <xf numFmtId="0" fontId="62" fillId="0" borderId="0" xfId="0" applyFont="1" applyFill="1" applyBorder="1" applyAlignment="1">
      <alignment horizontal="center" vertical="top" wrapText="1"/>
    </xf>
    <xf numFmtId="3" fontId="62" fillId="0" borderId="0" xfId="0" applyNumberFormat="1" applyFont="1" applyFill="1" applyBorder="1" applyAlignment="1">
      <alignment horizontal="center" vertical="top" wrapText="1"/>
    </xf>
    <xf numFmtId="4" fontId="62" fillId="0" borderId="0" xfId="0" applyNumberFormat="1" applyFont="1" applyFill="1" applyBorder="1" applyAlignment="1">
      <alignment horizontal="center" vertical="top" wrapText="1"/>
    </xf>
    <xf numFmtId="4" fontId="32" fillId="0" borderId="0" xfId="0" applyNumberFormat="1" applyFont="1" applyFill="1" applyBorder="1" applyAlignment="1">
      <alignment horizontal="center" vertical="top" wrapText="1"/>
    </xf>
    <xf numFmtId="3" fontId="62" fillId="0" borderId="0" xfId="0" applyNumberFormat="1" applyFont="1" applyFill="1" applyBorder="1" applyAlignment="1">
      <alignment horizontal="center" vertical="center" wrapText="1"/>
    </xf>
    <xf numFmtId="4" fontId="62" fillId="0" borderId="0" xfId="0" applyNumberFormat="1" applyFont="1" applyFill="1" applyBorder="1" applyAlignment="1">
      <alignment horizontal="center" vertical="center" wrapText="1"/>
    </xf>
    <xf numFmtId="3" fontId="32" fillId="0" borderId="0" xfId="0" applyNumberFormat="1" applyFont="1" applyFill="1" applyBorder="1" applyAlignment="1">
      <alignment horizontal="center" vertical="center" wrapText="1"/>
    </xf>
    <xf numFmtId="4" fontId="32" fillId="0" borderId="0" xfId="0" applyNumberFormat="1" applyFont="1" applyFill="1" applyBorder="1" applyAlignment="1">
      <alignment horizontal="center" vertical="center" wrapText="1"/>
    </xf>
    <xf numFmtId="4" fontId="32" fillId="0" borderId="0" xfId="0" applyNumberFormat="1" applyFont="1" applyFill="1" applyBorder="1" applyAlignment="1">
      <alignment vertical="center" wrapText="1"/>
    </xf>
    <xf numFmtId="4" fontId="62" fillId="0" borderId="0" xfId="0" applyNumberFormat="1" applyFont="1" applyFill="1" applyBorder="1" applyAlignment="1"/>
    <xf numFmtId="0" fontId="3" fillId="0" borderId="32" xfId="0" applyFont="1" applyBorder="1" applyAlignment="1">
      <alignment wrapText="1"/>
    </xf>
    <xf numFmtId="0" fontId="3" fillId="0" borderId="8" xfId="0" applyFont="1" applyBorder="1" applyAlignment="1">
      <alignment wrapText="1"/>
    </xf>
    <xf numFmtId="0" fontId="3" fillId="0" borderId="8" xfId="0" applyFont="1" applyBorder="1" applyAlignment="1">
      <alignment horizontal="center" wrapText="1"/>
    </xf>
    <xf numFmtId="0" fontId="83" fillId="0" borderId="8" xfId="0" applyFont="1" applyBorder="1" applyAlignment="1">
      <alignment wrapText="1"/>
    </xf>
    <xf numFmtId="0" fontId="83" fillId="0" borderId="0" xfId="0" applyFont="1" applyAlignment="1">
      <alignment wrapText="1"/>
    </xf>
    <xf numFmtId="0" fontId="3" fillId="0" borderId="0" xfId="0" applyFont="1" applyAlignment="1">
      <alignment wrapText="1"/>
    </xf>
    <xf numFmtId="168" fontId="15" fillId="0" borderId="23" xfId="0" applyNumberFormat="1" applyFont="1" applyBorder="1" applyAlignment="1" applyProtection="1">
      <alignment horizontal="left" vertical="center" wrapText="1"/>
    </xf>
    <xf numFmtId="168" fontId="15" fillId="0" borderId="0" xfId="0" applyNumberFormat="1" applyFont="1" applyBorder="1" applyAlignment="1" applyProtection="1">
      <alignment horizontal="left" vertical="center" wrapText="1"/>
    </xf>
    <xf numFmtId="168" fontId="16" fillId="0" borderId="0" xfId="0" applyNumberFormat="1" applyFont="1" applyBorder="1" applyAlignment="1" applyProtection="1">
      <alignment horizontal="left" vertical="center" wrapText="1"/>
    </xf>
    <xf numFmtId="168" fontId="16" fillId="0" borderId="0" xfId="0" applyNumberFormat="1" applyFont="1" applyBorder="1" applyAlignment="1" applyProtection="1">
      <alignment horizontal="center" vertical="center" wrapText="1"/>
    </xf>
    <xf numFmtId="168" fontId="153" fillId="0" borderId="0" xfId="0" applyNumberFormat="1" applyFont="1" applyBorder="1" applyAlignment="1" applyProtection="1">
      <alignment horizontal="left" vertical="center" wrapText="1"/>
    </xf>
    <xf numFmtId="168" fontId="15" fillId="0" borderId="22" xfId="0" applyNumberFormat="1" applyFont="1" applyBorder="1" applyAlignment="1" applyProtection="1">
      <alignment horizontal="left" vertical="center" wrapText="1"/>
    </xf>
    <xf numFmtId="168" fontId="15" fillId="0" borderId="24" xfId="0" applyNumberFormat="1" applyFont="1" applyBorder="1" applyAlignment="1" applyProtection="1">
      <alignment horizontal="left" vertical="center" wrapText="1"/>
    </xf>
    <xf numFmtId="168" fontId="16" fillId="0" borderId="24" xfId="0" applyNumberFormat="1" applyFont="1" applyBorder="1" applyAlignment="1" applyProtection="1">
      <alignment horizontal="left" vertical="center" wrapText="1"/>
    </xf>
    <xf numFmtId="168" fontId="16" fillId="0" borderId="24" xfId="0" applyNumberFormat="1" applyFont="1" applyBorder="1" applyAlignment="1" applyProtection="1">
      <alignment horizontal="center" vertical="center" wrapText="1"/>
    </xf>
    <xf numFmtId="168" fontId="153" fillId="0" borderId="24" xfId="0" applyNumberFormat="1" applyFont="1" applyBorder="1" applyAlignment="1" applyProtection="1">
      <alignment horizontal="left" vertical="center" wrapText="1"/>
    </xf>
    <xf numFmtId="0" fontId="154" fillId="0" borderId="11" xfId="0" applyFont="1" applyBorder="1" applyAlignment="1">
      <alignment wrapText="1"/>
    </xf>
    <xf numFmtId="0" fontId="155" fillId="23" borderId="0" xfId="0" applyFont="1" applyFill="1" applyAlignment="1">
      <alignment wrapText="1"/>
    </xf>
    <xf numFmtId="168" fontId="143" fillId="0" borderId="56" xfId="0" applyNumberFormat="1" applyFont="1" applyBorder="1" applyAlignment="1" applyProtection="1">
      <alignment wrapText="1"/>
    </xf>
    <xf numFmtId="169" fontId="143" fillId="0" borderId="57" xfId="0" applyNumberFormat="1" applyFont="1" applyBorder="1" applyAlignment="1" applyProtection="1">
      <alignment horizontal="center" wrapText="1"/>
    </xf>
    <xf numFmtId="168" fontId="143" fillId="0" borderId="58" xfId="0" applyNumberFormat="1" applyFont="1" applyBorder="1" applyAlignment="1" applyProtection="1">
      <alignment horizontal="center" wrapText="1"/>
    </xf>
    <xf numFmtId="168" fontId="143" fillId="0" borderId="32" xfId="0" applyNumberFormat="1" applyFont="1" applyBorder="1" applyAlignment="1" applyProtection="1">
      <alignment horizontal="center" wrapText="1"/>
    </xf>
    <xf numFmtId="168" fontId="143" fillId="0" borderId="59" xfId="0" applyNumberFormat="1" applyFont="1" applyBorder="1" applyAlignment="1" applyProtection="1">
      <alignment horizontal="center" wrapText="1"/>
    </xf>
    <xf numFmtId="168" fontId="143" fillId="0" borderId="60" xfId="0" applyNumberFormat="1" applyFont="1" applyBorder="1" applyAlignment="1" applyProtection="1">
      <alignment horizontal="center" wrapText="1"/>
    </xf>
    <xf numFmtId="168" fontId="143" fillId="0" borderId="61" xfId="0" applyNumberFormat="1" applyFont="1" applyBorder="1" applyAlignment="1" applyProtection="1">
      <alignment horizontal="center" wrapText="1"/>
    </xf>
    <xf numFmtId="168" fontId="143" fillId="0" borderId="17" xfId="0" applyNumberFormat="1" applyFont="1" applyBorder="1" applyAlignment="1" applyProtection="1">
      <alignment horizontal="center" wrapText="1"/>
    </xf>
    <xf numFmtId="168" fontId="143" fillId="0" borderId="62" xfId="0" applyNumberFormat="1" applyFont="1" applyBorder="1" applyAlignment="1" applyProtection="1">
      <alignment horizontal="center" wrapText="1"/>
    </xf>
    <xf numFmtId="168" fontId="143" fillId="0" borderId="20" xfId="0" applyNumberFormat="1" applyFont="1" applyBorder="1" applyAlignment="1" applyProtection="1">
      <alignment horizontal="center" wrapText="1"/>
    </xf>
    <xf numFmtId="0" fontId="79" fillId="0" borderId="0" xfId="0" applyFont="1" applyAlignment="1">
      <alignment wrapText="1"/>
    </xf>
    <xf numFmtId="168" fontId="131" fillId="9" borderId="46" xfId="0" applyNumberFormat="1" applyFont="1" applyFill="1" applyBorder="1" applyAlignment="1" applyProtection="1">
      <alignment vertical="center" wrapText="1"/>
    </xf>
    <xf numFmtId="168" fontId="131" fillId="9" borderId="13" xfId="0" applyNumberFormat="1" applyFont="1" applyFill="1" applyBorder="1" applyAlignment="1" applyProtection="1">
      <alignment horizontal="center" vertical="center" wrapText="1"/>
    </xf>
    <xf numFmtId="168" fontId="131" fillId="9" borderId="14" xfId="0" applyNumberFormat="1" applyFont="1" applyFill="1" applyBorder="1" applyAlignment="1" applyProtection="1">
      <alignment vertical="center" wrapText="1"/>
    </xf>
    <xf numFmtId="0" fontId="156" fillId="9" borderId="0" xfId="0" applyFont="1" applyFill="1" applyAlignment="1">
      <alignment vertical="center" wrapText="1"/>
    </xf>
    <xf numFmtId="168" fontId="95" fillId="0" borderId="50" xfId="0" applyNumberFormat="1" applyFont="1" applyBorder="1" applyAlignment="1" applyProtection="1">
      <alignment wrapText="1"/>
    </xf>
    <xf numFmtId="0" fontId="154" fillId="0" borderId="0" xfId="0" applyFont="1" applyAlignment="1">
      <alignment wrapText="1"/>
    </xf>
    <xf numFmtId="168" fontId="21" fillId="0" borderId="10" xfId="0" applyNumberFormat="1" applyFont="1" applyFill="1" applyBorder="1" applyAlignment="1" applyProtection="1">
      <alignment horizontal="right" wrapText="1"/>
    </xf>
    <xf numFmtId="173" fontId="27" fillId="0" borderId="1" xfId="24" applyNumberFormat="1" applyFont="1" applyFill="1" applyBorder="1" applyAlignment="1" applyProtection="1">
      <alignment horizontal="left" wrapText="1"/>
    </xf>
    <xf numFmtId="173" fontId="27" fillId="0" borderId="1" xfId="24" applyNumberFormat="1" applyFont="1" applyFill="1" applyBorder="1" applyAlignment="1" applyProtection="1">
      <alignment horizontal="center" wrapText="1"/>
    </xf>
    <xf numFmtId="168" fontId="27" fillId="0" borderId="1" xfId="24" applyNumberFormat="1" applyFont="1" applyFill="1" applyBorder="1" applyAlignment="1" applyProtection="1">
      <alignment horizontal="left" vertical="center" wrapText="1"/>
    </xf>
    <xf numFmtId="0" fontId="27" fillId="0" borderId="1" xfId="24" applyFont="1" applyFill="1" applyBorder="1" applyAlignment="1" applyProtection="1">
      <alignment horizontal="left" wrapText="1"/>
    </xf>
    <xf numFmtId="168" fontId="27" fillId="0" borderId="1" xfId="24" applyNumberFormat="1" applyFont="1" applyBorder="1" applyAlignment="1" applyProtection="1">
      <alignment horizontal="center" wrapText="1"/>
    </xf>
    <xf numFmtId="37" fontId="27" fillId="0" borderId="1" xfId="24" applyNumberFormat="1" applyFont="1" applyFill="1" applyBorder="1" applyAlignment="1" applyProtection="1">
      <alignment horizontal="center" wrapText="1"/>
    </xf>
    <xf numFmtId="0" fontId="27" fillId="0" borderId="5" xfId="24" applyFont="1" applyFill="1" applyBorder="1" applyAlignment="1">
      <alignment horizontal="center" wrapText="1"/>
    </xf>
    <xf numFmtId="0" fontId="27" fillId="0" borderId="1" xfId="24" applyFont="1" applyFill="1" applyBorder="1" applyAlignment="1">
      <alignment horizontal="left" wrapText="1"/>
    </xf>
    <xf numFmtId="43" fontId="27" fillId="0" borderId="1" xfId="12" applyFont="1" applyBorder="1" applyAlignment="1" applyProtection="1">
      <alignment horizontal="center" wrapText="1"/>
    </xf>
    <xf numFmtId="171" fontId="27" fillId="0" borderId="1" xfId="12" applyNumberFormat="1" applyFont="1" applyFill="1" applyBorder="1" applyAlignment="1" applyProtection="1">
      <alignment horizontal="center" wrapText="1"/>
    </xf>
    <xf numFmtId="43" fontId="27" fillId="0" borderId="9" xfId="12" applyFont="1" applyBorder="1" applyAlignment="1" applyProtection="1">
      <alignment horizontal="center" wrapText="1"/>
    </xf>
    <xf numFmtId="39" fontId="27" fillId="0" borderId="30" xfId="12" applyNumberFormat="1" applyFont="1" applyBorder="1" applyAlignment="1" applyProtection="1">
      <alignment horizontal="center" wrapText="1"/>
    </xf>
    <xf numFmtId="43" fontId="27" fillId="0" borderId="4" xfId="12" applyFont="1" applyBorder="1" applyAlignment="1" applyProtection="1">
      <alignment horizontal="center" wrapText="1"/>
    </xf>
    <xf numFmtId="43" fontId="5" fillId="0" borderId="0" xfId="4" applyFont="1" applyFill="1" applyAlignment="1">
      <alignment wrapText="1"/>
    </xf>
    <xf numFmtId="0" fontId="5" fillId="0" borderId="0" xfId="0" applyFont="1" applyFill="1" applyAlignment="1">
      <alignment wrapText="1"/>
    </xf>
    <xf numFmtId="39" fontId="158" fillId="9" borderId="47" xfId="24" applyNumberFormat="1" applyFont="1" applyFill="1" applyBorder="1" applyAlignment="1" applyProtection="1">
      <alignment wrapText="1"/>
    </xf>
    <xf numFmtId="171" fontId="158" fillId="9" borderId="63" xfId="12" applyNumberFormat="1" applyFont="1" applyFill="1" applyBorder="1" applyAlignment="1" applyProtection="1">
      <alignment horizontal="center" wrapText="1"/>
    </xf>
    <xf numFmtId="43" fontId="158" fillId="9" borderId="17" xfId="12" applyFont="1" applyFill="1" applyBorder="1" applyAlignment="1" applyProtection="1">
      <alignment wrapText="1"/>
    </xf>
    <xf numFmtId="43" fontId="156" fillId="9" borderId="0" xfId="4" applyFont="1" applyFill="1" applyAlignment="1">
      <alignment wrapText="1"/>
    </xf>
    <xf numFmtId="0" fontId="156" fillId="9" borderId="0" xfId="0" applyFont="1" applyFill="1" applyAlignment="1">
      <alignment wrapText="1"/>
    </xf>
    <xf numFmtId="168" fontId="159" fillId="0" borderId="23" xfId="0" applyNumberFormat="1" applyFont="1" applyBorder="1" applyAlignment="1" applyProtection="1">
      <alignment horizontal="left" vertical="center" wrapText="1"/>
    </xf>
    <xf numFmtId="168" fontId="159" fillId="0" borderId="0" xfId="0" applyNumberFormat="1" applyFont="1" applyBorder="1" applyAlignment="1" applyProtection="1">
      <alignment horizontal="left" vertical="center" wrapText="1"/>
    </xf>
    <xf numFmtId="168" fontId="159" fillId="0" borderId="0" xfId="0" applyNumberFormat="1" applyFont="1" applyBorder="1" applyAlignment="1" applyProtection="1">
      <alignment horizontal="center" vertical="center" wrapText="1"/>
    </xf>
    <xf numFmtId="43" fontId="159" fillId="0" borderId="0" xfId="4" applyFont="1" applyBorder="1" applyAlignment="1" applyProtection="1">
      <alignment horizontal="left" vertical="center" wrapText="1"/>
    </xf>
    <xf numFmtId="0" fontId="160" fillId="0" borderId="0" xfId="0" applyFont="1" applyBorder="1" applyAlignment="1">
      <alignment wrapText="1"/>
    </xf>
    <xf numFmtId="0" fontId="79" fillId="0" borderId="11" xfId="0" applyFont="1" applyBorder="1" applyAlignment="1">
      <alignment wrapText="1"/>
    </xf>
    <xf numFmtId="0" fontId="79" fillId="9" borderId="0" xfId="0" applyFont="1" applyFill="1" applyAlignment="1">
      <alignment vertical="center" wrapText="1"/>
    </xf>
    <xf numFmtId="177" fontId="27" fillId="0" borderId="1" xfId="12" applyNumberFormat="1" applyFont="1" applyFill="1" applyBorder="1" applyAlignment="1" applyProtection="1">
      <alignment horizontal="center" wrapText="1"/>
    </xf>
    <xf numFmtId="168" fontId="161" fillId="9" borderId="50" xfId="0" applyNumberFormat="1" applyFont="1" applyFill="1" applyBorder="1" applyAlignment="1" applyProtection="1">
      <alignment horizontal="right" wrapText="1"/>
    </xf>
    <xf numFmtId="168" fontId="161" fillId="0" borderId="10" xfId="0" applyNumberFormat="1" applyFont="1" applyBorder="1" applyAlignment="1" applyProtection="1">
      <alignment horizontal="right" wrapText="1"/>
    </xf>
    <xf numFmtId="168" fontId="157" fillId="0" borderId="1" xfId="0" applyNumberFormat="1" applyFont="1" applyBorder="1" applyAlignment="1" applyProtection="1">
      <alignment wrapText="1"/>
    </xf>
    <xf numFmtId="173" fontId="157" fillId="0" borderId="1" xfId="0" applyNumberFormat="1" applyFont="1" applyFill="1" applyBorder="1" applyAlignment="1" applyProtection="1">
      <alignment horizontal="center" wrapText="1"/>
    </xf>
    <xf numFmtId="173" fontId="157" fillId="0" borderId="1" xfId="0" applyNumberFormat="1" applyFont="1" applyBorder="1" applyAlignment="1" applyProtection="1">
      <alignment horizontal="center" wrapText="1"/>
    </xf>
    <xf numFmtId="168" fontId="157" fillId="0" borderId="1" xfId="0" applyNumberFormat="1" applyFont="1" applyBorder="1" applyAlignment="1" applyProtection="1">
      <alignment horizontal="center" wrapText="1"/>
    </xf>
    <xf numFmtId="0" fontId="157" fillId="0" borderId="1" xfId="0" applyFont="1" applyBorder="1" applyAlignment="1" applyProtection="1">
      <alignment horizontal="center" wrapText="1"/>
    </xf>
    <xf numFmtId="168" fontId="161" fillId="0" borderId="1" xfId="0" applyNumberFormat="1" applyFont="1" applyBorder="1" applyAlignment="1" applyProtection="1">
      <alignment horizontal="center" wrapText="1"/>
    </xf>
    <xf numFmtId="168" fontId="161" fillId="0" borderId="1" xfId="0" applyNumberFormat="1" applyFont="1" applyBorder="1" applyAlignment="1" applyProtection="1">
      <alignment wrapText="1"/>
    </xf>
    <xf numFmtId="168" fontId="161" fillId="0" borderId="1" xfId="0" applyNumberFormat="1" applyFont="1" applyFill="1" applyBorder="1" applyAlignment="1" applyProtection="1">
      <alignment horizontal="center" wrapText="1"/>
    </xf>
    <xf numFmtId="0" fontId="157" fillId="0" borderId="5" xfId="0" applyFont="1" applyFill="1" applyBorder="1" applyAlignment="1">
      <alignment horizontal="center" wrapText="1"/>
    </xf>
    <xf numFmtId="165" fontId="157" fillId="0" borderId="1" xfId="4" applyNumberFormat="1" applyFont="1" applyBorder="1" applyAlignment="1" applyProtection="1">
      <alignment horizontal="center" wrapText="1"/>
    </xf>
    <xf numFmtId="171" fontId="157" fillId="5" borderId="1" xfId="4" applyNumberFormat="1" applyFont="1" applyFill="1" applyBorder="1" applyAlignment="1" applyProtection="1">
      <alignment horizontal="right" wrapText="1"/>
    </xf>
    <xf numFmtId="43" fontId="157" fillId="0" borderId="64" xfId="4" applyFont="1" applyBorder="1" applyAlignment="1" applyProtection="1">
      <alignment horizontal="center" wrapText="1"/>
    </xf>
    <xf numFmtId="43" fontId="157" fillId="0" borderId="9" xfId="4" applyFont="1" applyBorder="1" applyAlignment="1" applyProtection="1">
      <alignment horizontal="center" wrapText="1"/>
    </xf>
    <xf numFmtId="39" fontId="157" fillId="0" borderId="1" xfId="4" applyNumberFormat="1" applyFont="1" applyBorder="1" applyAlignment="1" applyProtection="1">
      <alignment horizontal="center" wrapText="1"/>
    </xf>
    <xf numFmtId="43" fontId="157" fillId="0" borderId="33" xfId="4" applyFont="1" applyBorder="1" applyAlignment="1" applyProtection="1">
      <alignment horizontal="right" wrapText="1"/>
    </xf>
    <xf numFmtId="0" fontId="156" fillId="0" borderId="0" xfId="0" applyFont="1" applyAlignment="1">
      <alignment wrapText="1"/>
    </xf>
    <xf numFmtId="0" fontId="3" fillId="0" borderId="23" xfId="0" applyFont="1" applyBorder="1" applyAlignment="1">
      <alignment wrapText="1"/>
    </xf>
    <xf numFmtId="0" fontId="3" fillId="0" borderId="0" xfId="0" applyFont="1" applyBorder="1" applyAlignment="1">
      <alignment wrapText="1"/>
    </xf>
    <xf numFmtId="0" fontId="3" fillId="0" borderId="0" xfId="0" applyFont="1" applyBorder="1" applyAlignment="1">
      <alignment horizontal="center" wrapText="1"/>
    </xf>
    <xf numFmtId="0" fontId="83" fillId="0" borderId="0" xfId="0" applyFont="1" applyBorder="1" applyAlignment="1">
      <alignment wrapText="1"/>
    </xf>
    <xf numFmtId="0" fontId="83" fillId="0" borderId="11" xfId="0" applyFont="1" applyBorder="1" applyAlignment="1">
      <alignment wrapText="1"/>
    </xf>
    <xf numFmtId="0" fontId="31" fillId="0" borderId="23" xfId="0" applyFont="1" applyBorder="1" applyAlignment="1">
      <alignment wrapText="1"/>
    </xf>
    <xf numFmtId="0" fontId="105" fillId="0" borderId="0" xfId="0" applyFont="1" applyBorder="1" applyAlignment="1">
      <alignment wrapText="1"/>
    </xf>
    <xf numFmtId="0" fontId="31" fillId="0" borderId="0" xfId="0" applyFont="1" applyBorder="1" applyAlignment="1">
      <alignment wrapText="1"/>
    </xf>
    <xf numFmtId="0" fontId="31" fillId="0" borderId="0" xfId="0" applyFont="1" applyBorder="1" applyAlignment="1">
      <alignment horizontal="center" wrapText="1"/>
    </xf>
    <xf numFmtId="0" fontId="31" fillId="0" borderId="0" xfId="0" applyFont="1" applyAlignment="1">
      <alignment wrapText="1"/>
    </xf>
    <xf numFmtId="0" fontId="162" fillId="0" borderId="0" xfId="0" applyFont="1" applyBorder="1" applyAlignment="1">
      <alignment wrapText="1"/>
    </xf>
    <xf numFmtId="0" fontId="162" fillId="0" borderId="11" xfId="0" applyFont="1" applyBorder="1" applyAlignment="1">
      <alignment wrapText="1"/>
    </xf>
    <xf numFmtId="0" fontId="3" fillId="0" borderId="22" xfId="0" applyFont="1" applyBorder="1" applyAlignment="1">
      <alignment wrapText="1"/>
    </xf>
    <xf numFmtId="0" fontId="3" fillId="0" borderId="24" xfId="0" applyFont="1" applyBorder="1" applyAlignment="1">
      <alignment wrapText="1"/>
    </xf>
    <xf numFmtId="0" fontId="3" fillId="0" borderId="24" xfId="0" applyFont="1" applyBorder="1" applyAlignment="1">
      <alignment horizontal="center" wrapText="1"/>
    </xf>
    <xf numFmtId="0" fontId="83" fillId="0" borderId="24" xfId="0" applyFont="1" applyBorder="1" applyAlignment="1">
      <alignment wrapText="1"/>
    </xf>
    <xf numFmtId="0" fontId="83" fillId="0" borderId="25" xfId="0" applyFont="1" applyBorder="1" applyAlignment="1">
      <alignment wrapText="1"/>
    </xf>
    <xf numFmtId="0" fontId="3" fillId="0" borderId="0" xfId="0" applyFont="1" applyAlignment="1">
      <alignment horizontal="center" wrapText="1"/>
    </xf>
    <xf numFmtId="0" fontId="44" fillId="0" borderId="0" xfId="0" applyFont="1" applyAlignment="1">
      <alignment wrapText="1"/>
    </xf>
    <xf numFmtId="0" fontId="40" fillId="0" borderId="0" xfId="0" applyFont="1" applyAlignment="1">
      <alignment wrapText="1"/>
    </xf>
    <xf numFmtId="0" fontId="44" fillId="0" borderId="0" xfId="0" applyFont="1" applyBorder="1" applyAlignment="1">
      <alignment wrapText="1"/>
    </xf>
    <xf numFmtId="0" fontId="44" fillId="0" borderId="0" xfId="0" applyFont="1" applyFill="1" applyBorder="1" applyAlignment="1">
      <alignment wrapText="1"/>
    </xf>
    <xf numFmtId="168" fontId="121" fillId="23" borderId="10" xfId="0" applyNumberFormat="1" applyFont="1" applyFill="1" applyBorder="1" applyAlignment="1" applyProtection="1">
      <alignment wrapText="1"/>
    </xf>
    <xf numFmtId="169" fontId="121" fillId="23" borderId="1" xfId="0" applyNumberFormat="1" applyFont="1" applyFill="1" applyBorder="1" applyAlignment="1" applyProtection="1">
      <alignment horizontal="center" wrapText="1"/>
    </xf>
    <xf numFmtId="0" fontId="133" fillId="23" borderId="4" xfId="0" applyFont="1" applyFill="1" applyBorder="1" applyAlignment="1">
      <alignment wrapText="1"/>
    </xf>
    <xf numFmtId="168" fontId="121" fillId="23" borderId="1" xfId="0" applyNumberFormat="1" applyFont="1" applyFill="1" applyBorder="1" applyAlignment="1" applyProtection="1">
      <alignment wrapText="1"/>
    </xf>
    <xf numFmtId="168" fontId="43" fillId="22" borderId="10" xfId="0" applyNumberFormat="1" applyFont="1" applyFill="1" applyBorder="1" applyAlignment="1" applyProtection="1">
      <alignment wrapText="1"/>
    </xf>
    <xf numFmtId="15" fontId="45" fillId="22" borderId="1" xfId="0" applyNumberFormat="1" applyFont="1" applyFill="1" applyBorder="1" applyAlignment="1" applyProtection="1">
      <alignment horizontal="center" wrapText="1"/>
    </xf>
    <xf numFmtId="168" fontId="45" fillId="22" borderId="1" xfId="0" applyNumberFormat="1" applyFont="1" applyFill="1" applyBorder="1" applyAlignment="1" applyProtection="1">
      <alignment horizontal="center" wrapText="1"/>
    </xf>
    <xf numFmtId="168" fontId="40" fillId="22" borderId="1" xfId="0" applyNumberFormat="1" applyFont="1" applyFill="1" applyBorder="1" applyAlignment="1" applyProtection="1">
      <alignment horizontal="center" wrapText="1"/>
    </xf>
    <xf numFmtId="168" fontId="40" fillId="22" borderId="1" xfId="0" applyNumberFormat="1" applyFont="1" applyFill="1" applyBorder="1" applyAlignment="1" applyProtection="1">
      <alignment wrapText="1"/>
    </xf>
    <xf numFmtId="39" fontId="40" fillId="22" borderId="1" xfId="0" applyNumberFormat="1" applyFont="1" applyFill="1" applyBorder="1" applyAlignment="1" applyProtection="1">
      <alignment horizontal="center" wrapText="1"/>
    </xf>
    <xf numFmtId="176" fontId="45" fillId="22" borderId="1" xfId="0" applyNumberFormat="1" applyFont="1" applyFill="1" applyBorder="1" applyAlignment="1" applyProtection="1">
      <alignment horizontal="center" wrapText="1"/>
    </xf>
    <xf numFmtId="0" fontId="40" fillId="22" borderId="4" xfId="0" applyFont="1" applyFill="1" applyBorder="1" applyAlignment="1">
      <alignment wrapText="1"/>
    </xf>
    <xf numFmtId="168" fontId="40" fillId="0" borderId="10" xfId="0" applyNumberFormat="1" applyFont="1" applyFill="1" applyBorder="1" applyAlignment="1" applyProtection="1">
      <alignment horizontal="right" wrapText="1"/>
    </xf>
    <xf numFmtId="173" fontId="40" fillId="0" borderId="1" xfId="0" applyNumberFormat="1" applyFont="1" applyFill="1" applyBorder="1" applyAlignment="1" applyProtection="1">
      <alignment horizontal="left" wrapText="1"/>
    </xf>
    <xf numFmtId="173" fontId="40" fillId="0" borderId="1" xfId="0" applyNumberFormat="1" applyFont="1" applyFill="1" applyBorder="1" applyAlignment="1" applyProtection="1">
      <alignment horizontal="center" wrapText="1"/>
    </xf>
    <xf numFmtId="168" fontId="40" fillId="0" borderId="1" xfId="0" applyNumberFormat="1" applyFont="1" applyFill="1" applyBorder="1" applyAlignment="1" applyProtection="1">
      <alignment horizontal="left" vertical="center" wrapText="1"/>
    </xf>
    <xf numFmtId="0" fontId="40" fillId="0" borderId="1" xfId="0" applyFont="1" applyFill="1" applyBorder="1" applyAlignment="1" applyProtection="1">
      <alignment horizontal="left" wrapText="1"/>
    </xf>
    <xf numFmtId="0" fontId="40" fillId="0" borderId="1" xfId="0" applyFont="1" applyFill="1" applyBorder="1" applyAlignment="1">
      <alignment horizontal="left" wrapText="1"/>
    </xf>
    <xf numFmtId="165" fontId="40" fillId="0" borderId="1" xfId="12" applyNumberFormat="1" applyFont="1" applyFill="1" applyBorder="1" applyAlignment="1" applyProtection="1">
      <alignment horizontal="center" wrapText="1"/>
    </xf>
    <xf numFmtId="171" fontId="40" fillId="0" borderId="1" xfId="12" applyNumberFormat="1" applyFont="1" applyFill="1" applyBorder="1" applyAlignment="1" applyProtection="1">
      <alignment horizontal="center" wrapText="1"/>
    </xf>
    <xf numFmtId="43" fontId="40" fillId="0" borderId="1" xfId="12" applyFont="1" applyFill="1" applyBorder="1" applyAlignment="1" applyProtection="1">
      <alignment horizontal="center" wrapText="1"/>
    </xf>
    <xf numFmtId="9" fontId="134" fillId="0" borderId="4" xfId="35" applyFont="1" applyFill="1" applyBorder="1" applyAlignment="1">
      <alignment wrapText="1"/>
    </xf>
    <xf numFmtId="0" fontId="120" fillId="0" borderId="0" xfId="0" applyFont="1" applyBorder="1" applyAlignment="1">
      <alignment wrapText="1"/>
    </xf>
    <xf numFmtId="165" fontId="28" fillId="22" borderId="1" xfId="1" applyNumberFormat="1" applyFont="1" applyFill="1" applyBorder="1" applyAlignment="1" applyProtection="1">
      <alignment horizontal="right" wrapText="1"/>
    </xf>
    <xf numFmtId="168" fontId="28" fillId="22" borderId="1" xfId="0" applyNumberFormat="1" applyFont="1" applyFill="1" applyBorder="1" applyAlignment="1" applyProtection="1">
      <alignment horizontal="left" wrapText="1"/>
    </xf>
    <xf numFmtId="39" fontId="28" fillId="22" borderId="1" xfId="0" applyNumberFormat="1" applyFont="1" applyFill="1" applyBorder="1" applyAlignment="1" applyProtection="1">
      <alignment horizontal="right" wrapText="1"/>
    </xf>
    <xf numFmtId="9" fontId="40" fillId="22" borderId="4" xfId="35" applyFont="1" applyFill="1" applyBorder="1" applyAlignment="1">
      <alignment wrapText="1"/>
    </xf>
    <xf numFmtId="0" fontId="120" fillId="0" borderId="0" xfId="0" applyFont="1" applyFill="1" applyBorder="1" applyAlignment="1">
      <alignment wrapText="1"/>
    </xf>
    <xf numFmtId="168" fontId="110" fillId="0" borderId="10" xfId="0" applyNumberFormat="1" applyFont="1" applyFill="1" applyBorder="1" applyAlignment="1" applyProtection="1">
      <alignment horizontal="right" wrapText="1"/>
    </xf>
    <xf numFmtId="0" fontId="40" fillId="0" borderId="1" xfId="0" applyFont="1" applyFill="1" applyBorder="1" applyAlignment="1" applyProtection="1">
      <alignment wrapText="1"/>
    </xf>
    <xf numFmtId="0" fontId="40" fillId="0" borderId="1" xfId="0" applyFont="1" applyFill="1" applyBorder="1" applyAlignment="1" applyProtection="1">
      <alignment horizontal="center" wrapText="1"/>
    </xf>
    <xf numFmtId="168" fontId="40" fillId="0" borderId="1" xfId="0" applyNumberFormat="1" applyFont="1" applyFill="1" applyBorder="1" applyAlignment="1" applyProtection="1">
      <alignment horizontal="center" wrapText="1"/>
    </xf>
    <xf numFmtId="165" fontId="40" fillId="0" borderId="1" xfId="0" applyNumberFormat="1" applyFont="1" applyFill="1" applyBorder="1" applyAlignment="1" applyProtection="1">
      <alignment horizontal="center" wrapText="1"/>
    </xf>
    <xf numFmtId="182" fontId="40" fillId="0" borderId="1" xfId="0" applyNumberFormat="1" applyFont="1" applyFill="1" applyBorder="1" applyAlignment="1" applyProtection="1">
      <alignment horizontal="center" wrapText="1"/>
    </xf>
    <xf numFmtId="43" fontId="40" fillId="0" borderId="1" xfId="12" applyNumberFormat="1" applyFont="1" applyFill="1" applyBorder="1" applyAlignment="1" applyProtection="1">
      <alignment horizontal="center" wrapText="1"/>
    </xf>
    <xf numFmtId="0" fontId="40" fillId="0" borderId="0" xfId="0" applyFont="1" applyFill="1" applyBorder="1" applyAlignment="1">
      <alignment wrapText="1"/>
    </xf>
    <xf numFmtId="9" fontId="40" fillId="0" borderId="64" xfId="36" applyFont="1" applyBorder="1" applyAlignment="1">
      <alignment wrapText="1"/>
    </xf>
    <xf numFmtId="168" fontId="40" fillId="22" borderId="10" xfId="0" applyNumberFormat="1" applyFont="1" applyFill="1" applyBorder="1" applyAlignment="1" applyProtection="1">
      <alignment horizontal="right" wrapText="1"/>
    </xf>
    <xf numFmtId="168" fontId="28" fillId="0" borderId="9" xfId="0" applyNumberFormat="1" applyFont="1" applyFill="1" applyBorder="1" applyAlignment="1" applyProtection="1">
      <alignment horizontal="left" wrapText="1"/>
    </xf>
    <xf numFmtId="168" fontId="28" fillId="0" borderId="3" xfId="0" applyNumberFormat="1" applyFont="1" applyFill="1" applyBorder="1" applyAlignment="1" applyProtection="1">
      <alignment horizontal="left" wrapText="1"/>
    </xf>
    <xf numFmtId="168" fontId="28" fillId="0" borderId="30" xfId="0" applyNumberFormat="1" applyFont="1" applyFill="1" applyBorder="1" applyAlignment="1" applyProtection="1">
      <alignment horizontal="left" wrapText="1"/>
    </xf>
    <xf numFmtId="165" fontId="28" fillId="0" borderId="1" xfId="1" applyNumberFormat="1" applyFont="1" applyFill="1" applyBorder="1" applyAlignment="1" applyProtection="1">
      <alignment horizontal="right" wrapText="1"/>
    </xf>
    <xf numFmtId="168" fontId="28" fillId="0" borderId="1" xfId="0" applyNumberFormat="1" applyFont="1" applyFill="1" applyBorder="1" applyAlignment="1" applyProtection="1">
      <alignment horizontal="left" wrapText="1"/>
    </xf>
    <xf numFmtId="39" fontId="28" fillId="0" borderId="1" xfId="0" applyNumberFormat="1" applyFont="1" applyFill="1" applyBorder="1" applyAlignment="1" applyProtection="1">
      <alignment horizontal="right" wrapText="1"/>
    </xf>
    <xf numFmtId="9" fontId="40" fillId="0" borderId="4" xfId="35" applyFont="1" applyFill="1" applyBorder="1" applyAlignment="1">
      <alignment wrapText="1"/>
    </xf>
    <xf numFmtId="0" fontId="133" fillId="23" borderId="1" xfId="0" applyFont="1" applyFill="1" applyBorder="1" applyAlignment="1">
      <alignment wrapText="1"/>
    </xf>
    <xf numFmtId="0" fontId="133" fillId="23" borderId="1" xfId="0" applyFont="1" applyFill="1" applyBorder="1" applyAlignment="1">
      <alignment horizontal="center" wrapText="1"/>
    </xf>
    <xf numFmtId="165" fontId="133" fillId="23" borderId="1" xfId="0" applyNumberFormat="1" applyFont="1" applyFill="1" applyBorder="1" applyAlignment="1">
      <alignment wrapText="1"/>
    </xf>
    <xf numFmtId="182" fontId="133" fillId="23" borderId="1" xfId="0" applyNumberFormat="1" applyFont="1" applyFill="1" applyBorder="1" applyAlignment="1" applyProtection="1">
      <alignment horizontal="center" wrapText="1"/>
    </xf>
    <xf numFmtId="165" fontId="110" fillId="0" borderId="1" xfId="1" applyNumberFormat="1" applyFont="1" applyFill="1" applyBorder="1" applyAlignment="1" applyProtection="1">
      <alignment horizontal="right" wrapText="1"/>
    </xf>
    <xf numFmtId="168" fontId="110" fillId="0" borderId="1" xfId="0" applyNumberFormat="1" applyFont="1" applyFill="1" applyBorder="1" applyAlignment="1" applyProtection="1">
      <alignment horizontal="left" wrapText="1"/>
    </xf>
    <xf numFmtId="43" fontId="110" fillId="0" borderId="1" xfId="1" applyNumberFormat="1" applyFont="1" applyFill="1" applyBorder="1" applyAlignment="1" applyProtection="1">
      <alignment horizontal="right" wrapText="1"/>
    </xf>
    <xf numFmtId="0" fontId="40" fillId="0" borderId="10" xfId="0" applyFont="1" applyFill="1" applyBorder="1" applyAlignment="1">
      <alignment wrapText="1"/>
    </xf>
    <xf numFmtId="15" fontId="40" fillId="0" borderId="1" xfId="0" applyNumberFormat="1" applyFont="1" applyFill="1" applyBorder="1" applyAlignment="1" applyProtection="1">
      <alignment horizontal="center" wrapText="1"/>
    </xf>
    <xf numFmtId="165" fontId="28" fillId="0" borderId="1" xfId="0" applyNumberFormat="1" applyFont="1" applyFill="1" applyBorder="1" applyAlignment="1" applyProtection="1">
      <alignment horizontal="center" wrapText="1"/>
    </xf>
    <xf numFmtId="172" fontId="28" fillId="0" borderId="1" xfId="0" applyNumberFormat="1" applyFont="1" applyFill="1" applyBorder="1" applyAlignment="1" applyProtection="1">
      <alignment horizontal="center" wrapText="1"/>
    </xf>
    <xf numFmtId="39" fontId="28" fillId="0" borderId="1" xfId="0" applyNumberFormat="1" applyFont="1" applyFill="1" applyBorder="1" applyAlignment="1" applyProtection="1">
      <alignment horizontal="center" wrapText="1"/>
    </xf>
    <xf numFmtId="165" fontId="121" fillId="23" borderId="1" xfId="12" applyNumberFormat="1" applyFont="1" applyFill="1" applyBorder="1" applyAlignment="1" applyProtection="1">
      <alignment wrapText="1"/>
    </xf>
    <xf numFmtId="174" fontId="121" fillId="23" borderId="1" xfId="0" applyNumberFormat="1" applyFont="1" applyFill="1" applyBorder="1" applyAlignment="1" applyProtection="1">
      <alignment wrapText="1"/>
    </xf>
    <xf numFmtId="43" fontId="121" fillId="23" borderId="1" xfId="12" applyFont="1" applyFill="1" applyBorder="1" applyAlignment="1" applyProtection="1">
      <alignment wrapText="1"/>
    </xf>
    <xf numFmtId="9" fontId="133" fillId="23" borderId="4" xfId="35" applyFont="1" applyFill="1" applyBorder="1" applyAlignment="1">
      <alignment wrapText="1"/>
    </xf>
    <xf numFmtId="168" fontId="40" fillId="0" borderId="10" xfId="0" applyNumberFormat="1" applyFont="1" applyFill="1" applyBorder="1" applyAlignment="1" applyProtection="1">
      <alignment wrapText="1"/>
    </xf>
    <xf numFmtId="168" fontId="133" fillId="23" borderId="65" xfId="0" applyNumberFormat="1" applyFont="1" applyFill="1" applyBorder="1" applyAlignment="1" applyProtection="1">
      <alignment horizontal="right" wrapText="1"/>
    </xf>
    <xf numFmtId="165" fontId="121" fillId="23" borderId="6" xfId="1" applyNumberFormat="1" applyFont="1" applyFill="1" applyBorder="1" applyAlignment="1" applyProtection="1">
      <alignment horizontal="right" wrapText="1"/>
    </xf>
    <xf numFmtId="168" fontId="121" fillId="23" borderId="6" xfId="0" applyNumberFormat="1" applyFont="1" applyFill="1" applyBorder="1" applyAlignment="1" applyProtection="1">
      <alignment horizontal="left" wrapText="1"/>
    </xf>
    <xf numFmtId="39" fontId="121" fillId="23" borderId="6" xfId="0" applyNumberFormat="1" applyFont="1" applyFill="1" applyBorder="1" applyAlignment="1" applyProtection="1">
      <alignment horizontal="right" wrapText="1"/>
    </xf>
    <xf numFmtId="0" fontId="133" fillId="23" borderId="7" xfId="0" applyFont="1" applyFill="1" applyBorder="1" applyAlignment="1">
      <alignment wrapText="1"/>
    </xf>
    <xf numFmtId="0" fontId="32" fillId="0" borderId="0" xfId="0" applyFont="1" applyAlignment="1">
      <alignment wrapText="1"/>
    </xf>
    <xf numFmtId="43" fontId="46" fillId="0" borderId="0" xfId="12" applyFont="1" applyBorder="1" applyAlignment="1">
      <alignment wrapText="1"/>
    </xf>
    <xf numFmtId="0" fontId="46" fillId="0" borderId="0" xfId="0" applyFont="1" applyAlignment="1">
      <alignment wrapText="1"/>
    </xf>
    <xf numFmtId="4" fontId="44" fillId="0" borderId="0" xfId="0" applyNumberFormat="1" applyFont="1" applyAlignment="1">
      <alignment wrapText="1"/>
    </xf>
    <xf numFmtId="43" fontId="32" fillId="0" borderId="0" xfId="12" applyFont="1" applyAlignment="1">
      <alignment wrapText="1"/>
    </xf>
    <xf numFmtId="168" fontId="114" fillId="0" borderId="50" xfId="0" applyNumberFormat="1" applyFont="1" applyBorder="1" applyAlignment="1" applyProtection="1">
      <alignment horizontal="center" wrapText="1"/>
    </xf>
    <xf numFmtId="168" fontId="114" fillId="0" borderId="17" xfId="0" applyNumberFormat="1" applyFont="1" applyBorder="1" applyAlignment="1" applyProtection="1">
      <alignment horizontal="center" wrapText="1"/>
    </xf>
    <xf numFmtId="43" fontId="39" fillId="0" borderId="10" xfId="12" applyFont="1" applyBorder="1" applyAlignment="1">
      <alignment wrapText="1"/>
    </xf>
    <xf numFmtId="43" fontId="39" fillId="0" borderId="52" xfId="12" applyFont="1" applyBorder="1" applyAlignment="1">
      <alignment wrapText="1"/>
    </xf>
    <xf numFmtId="43" fontId="158" fillId="0" borderId="50" xfId="12" applyFont="1" applyBorder="1" applyAlignment="1" applyProtection="1">
      <alignment horizontal="center" wrapText="1"/>
    </xf>
    <xf numFmtId="43" fontId="158" fillId="0" borderId="17" xfId="2" applyFont="1" applyBorder="1" applyAlignment="1" applyProtection="1">
      <alignment horizontal="center" wrapText="1"/>
    </xf>
    <xf numFmtId="4" fontId="79" fillId="0" borderId="0" xfId="0" applyNumberFormat="1" applyFont="1" applyAlignment="1">
      <alignment vertical="center"/>
    </xf>
    <xf numFmtId="43" fontId="79" fillId="0" borderId="0" xfId="1" applyFont="1" applyAlignment="1">
      <alignment horizontal="center"/>
    </xf>
    <xf numFmtId="0" fontId="164" fillId="0" borderId="0" xfId="0" applyFont="1" applyAlignment="1">
      <alignment vertical="center"/>
    </xf>
    <xf numFmtId="0" fontId="164" fillId="0" borderId="0" xfId="0" applyFont="1"/>
    <xf numFmtId="43" fontId="165" fillId="0" borderId="1" xfId="1" applyFont="1" applyBorder="1"/>
    <xf numFmtId="0" fontId="67" fillId="0" borderId="1" xfId="0" applyFont="1" applyFill="1" applyBorder="1" applyAlignment="1">
      <alignment horizontal="center" vertical="center"/>
    </xf>
    <xf numFmtId="178" fontId="65" fillId="9" borderId="1" xfId="0" applyNumberFormat="1" applyFont="1" applyFill="1" applyBorder="1" applyAlignment="1"/>
    <xf numFmtId="43" fontId="67" fillId="0" borderId="1" xfId="0" applyNumberFormat="1" applyFont="1" applyFill="1" applyBorder="1" applyAlignment="1">
      <alignment horizontal="center" vertical="center"/>
    </xf>
    <xf numFmtId="43" fontId="65" fillId="23" borderId="1" xfId="1" applyFont="1" applyFill="1" applyBorder="1" applyAlignment="1">
      <alignment horizontal="right" vertical="center"/>
    </xf>
    <xf numFmtId="0" fontId="110" fillId="26" borderId="1" xfId="0" applyFont="1" applyFill="1" applyBorder="1"/>
    <xf numFmtId="0" fontId="110" fillId="26" borderId="1" xfId="0" quotePrefix="1" applyFont="1" applyFill="1" applyBorder="1" applyAlignment="1">
      <alignment horizontal="center"/>
    </xf>
    <xf numFmtId="43" fontId="110" fillId="26" borderId="1" xfId="1" applyFont="1" applyFill="1" applyBorder="1"/>
    <xf numFmtId="0" fontId="109" fillId="26" borderId="1" xfId="0" applyFont="1" applyFill="1" applyBorder="1" applyAlignment="1">
      <alignment horizontal="center"/>
    </xf>
    <xf numFmtId="43" fontId="166" fillId="7" borderId="1" xfId="1" applyFont="1" applyFill="1" applyBorder="1" applyAlignment="1">
      <alignment horizontal="center" vertical="center"/>
    </xf>
    <xf numFmtId="43" fontId="80" fillId="0" borderId="0" xfId="0" applyNumberFormat="1" applyFont="1"/>
    <xf numFmtId="43" fontId="109" fillId="5" borderId="1" xfId="1" applyFont="1" applyFill="1" applyBorder="1" applyAlignment="1">
      <alignment horizontal="center"/>
    </xf>
    <xf numFmtId="43" fontId="110" fillId="6" borderId="1" xfId="0" applyNumberFormat="1" applyFont="1" applyFill="1" applyBorder="1" applyAlignment="1">
      <alignment horizontal="center"/>
    </xf>
    <xf numFmtId="10" fontId="110" fillId="6" borderId="1" xfId="35" applyNumberFormat="1" applyFont="1" applyFill="1" applyBorder="1" applyAlignment="1">
      <alignment horizontal="center"/>
    </xf>
    <xf numFmtId="10" fontId="109" fillId="5" borderId="1" xfId="35" applyNumberFormat="1" applyFont="1" applyFill="1" applyBorder="1" applyAlignment="1">
      <alignment horizontal="center"/>
    </xf>
    <xf numFmtId="10" fontId="110" fillId="22" borderId="1" xfId="35" applyNumberFormat="1" applyFont="1" applyFill="1" applyBorder="1" applyAlignment="1">
      <alignment horizontal="center"/>
    </xf>
    <xf numFmtId="10" fontId="109" fillId="26" borderId="1" xfId="35" applyNumberFormat="1" applyFont="1" applyFill="1" applyBorder="1" applyAlignment="1">
      <alignment horizontal="center"/>
    </xf>
    <xf numFmtId="43" fontId="109" fillId="26" borderId="1" xfId="1" applyFont="1" applyFill="1" applyBorder="1" applyAlignment="1">
      <alignment horizontal="center"/>
    </xf>
    <xf numFmtId="43" fontId="70" fillId="5" borderId="1" xfId="1" applyFont="1" applyFill="1" applyBorder="1" applyAlignment="1">
      <alignment horizontal="center"/>
    </xf>
    <xf numFmtId="10" fontId="70" fillId="5" borderId="1" xfId="35" applyNumberFormat="1" applyFont="1" applyFill="1" applyBorder="1" applyAlignment="1">
      <alignment horizontal="center"/>
    </xf>
    <xf numFmtId="43" fontId="63" fillId="0" borderId="0" xfId="1" applyFont="1"/>
    <xf numFmtId="43" fontId="110" fillId="6" borderId="1" xfId="1" applyFont="1" applyFill="1" applyBorder="1" applyAlignment="1">
      <alignment horizontal="center"/>
    </xf>
    <xf numFmtId="43" fontId="63" fillId="0" borderId="0" xfId="1" applyFont="1"/>
    <xf numFmtId="2" fontId="79" fillId="0" borderId="0" xfId="0" applyNumberFormat="1" applyFont="1" applyAlignment="1">
      <alignment horizontal="center"/>
    </xf>
    <xf numFmtId="43" fontId="39" fillId="8" borderId="1" xfId="1" quotePrefix="1" applyFont="1" applyFill="1" applyBorder="1" applyAlignment="1">
      <alignment horizontal="center" vertical="center"/>
    </xf>
    <xf numFmtId="43" fontId="39" fillId="8" borderId="29" xfId="1" applyFont="1" applyFill="1" applyBorder="1" applyAlignment="1">
      <alignment horizontal="center" vertical="center" wrapText="1"/>
    </xf>
    <xf numFmtId="43" fontId="39" fillId="8" borderId="29" xfId="1" applyFont="1" applyFill="1" applyBorder="1" applyAlignment="1">
      <alignment horizontal="center" vertical="center"/>
    </xf>
    <xf numFmtId="0" fontId="96" fillId="9" borderId="4" xfId="0" applyFont="1" applyFill="1" applyBorder="1" applyAlignment="1">
      <alignment horizontal="center" vertical="center" wrapText="1"/>
    </xf>
    <xf numFmtId="43" fontId="109" fillId="5" borderId="1" xfId="1" applyNumberFormat="1" applyFont="1" applyFill="1" applyBorder="1" applyAlignment="1">
      <alignment horizontal="right"/>
    </xf>
    <xf numFmtId="43" fontId="109" fillId="5" borderId="1" xfId="0" applyNumberFormat="1" applyFont="1" applyFill="1" applyBorder="1" applyAlignment="1">
      <alignment horizontal="right"/>
    </xf>
    <xf numFmtId="43" fontId="70" fillId="5" borderId="1" xfId="1" applyFont="1" applyFill="1" applyBorder="1" applyAlignment="1">
      <alignment horizontal="right"/>
    </xf>
    <xf numFmtId="10" fontId="73" fillId="7" borderId="1" xfId="35" applyNumberFormat="1" applyFont="1" applyFill="1" applyBorder="1" applyAlignment="1">
      <alignment horizontal="center"/>
    </xf>
    <xf numFmtId="10" fontId="109" fillId="5" borderId="1" xfId="0" applyNumberFormat="1" applyFont="1" applyFill="1" applyBorder="1" applyAlignment="1">
      <alignment horizontal="center"/>
    </xf>
    <xf numFmtId="10" fontId="110" fillId="6" borderId="1" xfId="0" applyNumberFormat="1" applyFont="1" applyFill="1" applyBorder="1" applyAlignment="1">
      <alignment horizontal="center"/>
    </xf>
    <xf numFmtId="43" fontId="110" fillId="20" borderId="1" xfId="1" applyFont="1" applyFill="1" applyBorder="1" applyAlignment="1">
      <alignment horizontal="center"/>
    </xf>
    <xf numFmtId="10" fontId="110" fillId="20" borderId="1" xfId="35" applyNumberFormat="1" applyFont="1" applyFill="1" applyBorder="1" applyAlignment="1">
      <alignment horizontal="center"/>
    </xf>
    <xf numFmtId="43" fontId="110" fillId="7" borderId="1" xfId="1" applyFont="1" applyFill="1" applyBorder="1" applyAlignment="1">
      <alignment horizontal="center"/>
    </xf>
    <xf numFmtId="10" fontId="110" fillId="7" borderId="1" xfId="35" applyNumberFormat="1" applyFont="1" applyFill="1" applyBorder="1" applyAlignment="1">
      <alignment horizontal="center"/>
    </xf>
    <xf numFmtId="43" fontId="110" fillId="20" borderId="1" xfId="0" applyNumberFormat="1" applyFont="1" applyFill="1" applyBorder="1" applyAlignment="1">
      <alignment horizontal="center"/>
    </xf>
    <xf numFmtId="0" fontId="0" fillId="27" borderId="1" xfId="0" applyFill="1" applyBorder="1"/>
    <xf numFmtId="0" fontId="0" fillId="27" borderId="0" xfId="0" applyFill="1"/>
    <xf numFmtId="43" fontId="63" fillId="0" borderId="1" xfId="1" applyFont="1" applyBorder="1"/>
    <xf numFmtId="43" fontId="3" fillId="0" borderId="0" xfId="0" applyNumberFormat="1" applyFont="1" applyBorder="1" applyAlignment="1">
      <alignment wrapText="1"/>
    </xf>
    <xf numFmtId="175" fontId="40" fillId="0" borderId="1" xfId="12" applyNumberFormat="1" applyFont="1" applyFill="1" applyBorder="1" applyAlignment="1" applyProtection="1">
      <alignment horizontal="center" wrapText="1"/>
    </xf>
    <xf numFmtId="43" fontId="134" fillId="0" borderId="1" xfId="1" applyFont="1" applyFill="1" applyBorder="1" applyAlignment="1">
      <alignment horizontal="right" vertical="center"/>
    </xf>
    <xf numFmtId="43" fontId="40" fillId="5" borderId="1" xfId="1" applyFont="1" applyFill="1" applyBorder="1"/>
    <xf numFmtId="43" fontId="63" fillId="0" borderId="0" xfId="1" applyFont="1"/>
    <xf numFmtId="43" fontId="109" fillId="5" borderId="9" xfId="1" applyFont="1" applyFill="1" applyBorder="1" applyAlignment="1"/>
    <xf numFmtId="0" fontId="109" fillId="0" borderId="1" xfId="0" applyFont="1" applyBorder="1" applyAlignment="1">
      <alignment wrapText="1"/>
    </xf>
    <xf numFmtId="0" fontId="40" fillId="0" borderId="1" xfId="0" applyFont="1" applyBorder="1" applyAlignment="1">
      <alignment horizontal="left"/>
    </xf>
    <xf numFmtId="43" fontId="40" fillId="0" borderId="1" xfId="1" applyFont="1" applyBorder="1"/>
    <xf numFmtId="43" fontId="104" fillId="0" borderId="0" xfId="1" applyFont="1"/>
    <xf numFmtId="43" fontId="176" fillId="15" borderId="24" xfId="0" applyNumberFormat="1" applyFont="1" applyFill="1" applyBorder="1"/>
    <xf numFmtId="0" fontId="96" fillId="9" borderId="1" xfId="0" applyFont="1" applyFill="1" applyBorder="1" applyAlignment="1">
      <alignment horizontal="center" vertical="center" wrapText="1"/>
    </xf>
    <xf numFmtId="0" fontId="67" fillId="0" borderId="1" xfId="0" applyFont="1" applyFill="1" applyBorder="1" applyAlignment="1">
      <alignment horizontal="center" vertical="center"/>
    </xf>
    <xf numFmtId="0" fontId="86" fillId="0" borderId="11" xfId="0" applyFont="1" applyBorder="1" applyAlignment="1">
      <alignment vertical="center" wrapText="1"/>
    </xf>
    <xf numFmtId="0" fontId="87" fillId="0" borderId="10" xfId="0" applyFont="1" applyBorder="1" applyAlignment="1">
      <alignment vertical="center" wrapText="1"/>
    </xf>
    <xf numFmtId="40" fontId="14" fillId="0" borderId="4" xfId="0" applyNumberFormat="1" applyFont="1" applyBorder="1" applyAlignment="1">
      <alignment horizontal="right" vertical="center"/>
    </xf>
    <xf numFmtId="0" fontId="128" fillId="23" borderId="52" xfId="0" applyFont="1" applyFill="1" applyBorder="1" applyAlignment="1">
      <alignment horizontal="center" vertical="center"/>
    </xf>
    <xf numFmtId="43" fontId="148" fillId="23" borderId="51" xfId="1" applyFont="1" applyFill="1" applyBorder="1" applyAlignment="1">
      <alignment horizontal="right" vertical="center"/>
    </xf>
    <xf numFmtId="0" fontId="80" fillId="0" borderId="11" xfId="0" applyFont="1" applyBorder="1"/>
    <xf numFmtId="38" fontId="88" fillId="0" borderId="4" xfId="0" applyNumberFormat="1" applyFont="1" applyBorder="1" applyAlignment="1">
      <alignment vertical="center"/>
    </xf>
    <xf numFmtId="0" fontId="87" fillId="0" borderId="10" xfId="0" applyFont="1" applyBorder="1" applyAlignment="1">
      <alignment horizontal="left" vertical="center"/>
    </xf>
    <xf numFmtId="40" fontId="0" fillId="0" borderId="4" xfId="0" applyNumberFormat="1" applyFont="1" applyBorder="1" applyAlignment="1"/>
    <xf numFmtId="43" fontId="148" fillId="23" borderId="4" xfId="1" applyFont="1" applyFill="1" applyBorder="1" applyAlignment="1">
      <alignment horizontal="right" vertical="center"/>
    </xf>
    <xf numFmtId="43" fontId="178" fillId="29" borderId="7" xfId="1" applyFont="1" applyFill="1" applyBorder="1" applyAlignment="1">
      <alignment horizontal="right" vertical="center"/>
    </xf>
    <xf numFmtId="0" fontId="167" fillId="0" borderId="0" xfId="0" applyFont="1" applyAlignment="1">
      <alignment vertical="top" wrapText="1"/>
    </xf>
    <xf numFmtId="2" fontId="0" fillId="0" borderId="0" xfId="0" applyNumberFormat="1"/>
    <xf numFmtId="0" fontId="142" fillId="25" borderId="23" xfId="21" applyFont="1" applyFill="1" applyBorder="1" applyAlignment="1">
      <alignment horizontal="center" vertical="center" wrapText="1"/>
    </xf>
    <xf numFmtId="0" fontId="142" fillId="25" borderId="0" xfId="21" applyFont="1" applyFill="1" applyBorder="1" applyAlignment="1">
      <alignment horizontal="center" vertical="center" wrapText="1"/>
    </xf>
    <xf numFmtId="43" fontId="0" fillId="0" borderId="0" xfId="1" applyFont="1"/>
    <xf numFmtId="168" fontId="134" fillId="0" borderId="1" xfId="0" applyNumberFormat="1" applyFont="1" applyFill="1" applyBorder="1" applyAlignment="1" applyProtection="1">
      <alignment horizontal="right" vertical="center"/>
    </xf>
    <xf numFmtId="0" fontId="134" fillId="0" borderId="1" xfId="0" applyFont="1" applyFill="1" applyBorder="1" applyAlignment="1" applyProtection="1">
      <alignment vertical="center"/>
    </xf>
    <xf numFmtId="173" fontId="134" fillId="0" borderId="1" xfId="0" applyNumberFormat="1" applyFont="1" applyFill="1" applyBorder="1" applyAlignment="1" applyProtection="1">
      <alignment horizontal="center" vertical="center"/>
    </xf>
    <xf numFmtId="168" fontId="134" fillId="0" borderId="1" xfId="0" applyNumberFormat="1" applyFont="1" applyFill="1" applyBorder="1" applyAlignment="1" applyProtection="1">
      <alignment horizontal="left" vertical="center"/>
    </xf>
    <xf numFmtId="0" fontId="134" fillId="0" borderId="1" xfId="0" applyFont="1" applyFill="1" applyBorder="1" applyAlignment="1">
      <alignment horizontal="left" vertical="center"/>
    </xf>
    <xf numFmtId="165" fontId="134" fillId="0" borderId="1" xfId="12" applyNumberFormat="1" applyFont="1" applyFill="1" applyBorder="1" applyAlignment="1" applyProtection="1">
      <alignment horizontal="right" vertical="center"/>
    </xf>
    <xf numFmtId="171" fontId="134" fillId="0" borderId="1" xfId="12" applyNumberFormat="1" applyFont="1" applyFill="1" applyBorder="1" applyAlignment="1">
      <alignment horizontal="right" vertical="center"/>
    </xf>
    <xf numFmtId="39" fontId="134" fillId="0" borderId="1" xfId="12" applyNumberFormat="1" applyFont="1" applyFill="1" applyBorder="1" applyAlignment="1" applyProtection="1">
      <alignment vertical="center"/>
    </xf>
    <xf numFmtId="39" fontId="134" fillId="0" borderId="1" xfId="12" applyNumberFormat="1" applyFont="1" applyFill="1" applyBorder="1" applyAlignment="1" applyProtection="1">
      <alignment horizontal="right" vertical="center"/>
    </xf>
    <xf numFmtId="15" fontId="10" fillId="0" borderId="5" xfId="0" applyNumberFormat="1" applyFont="1" applyFill="1" applyBorder="1" applyAlignment="1" applyProtection="1">
      <alignment horizontal="center" vertical="center"/>
    </xf>
    <xf numFmtId="168" fontId="10" fillId="0" borderId="5" xfId="0" applyNumberFormat="1" applyFont="1" applyFill="1" applyBorder="1" applyAlignment="1" applyProtection="1">
      <alignment horizontal="center" vertical="center"/>
    </xf>
    <xf numFmtId="168" fontId="10" fillId="0" borderId="5" xfId="0" applyNumberFormat="1" applyFont="1" applyBorder="1" applyAlignment="1" applyProtection="1">
      <alignment horizontal="center" vertical="center"/>
    </xf>
    <xf numFmtId="39" fontId="10" fillId="0" borderId="1" xfId="0" applyNumberFormat="1" applyFont="1" applyFill="1" applyBorder="1" applyAlignment="1" applyProtection="1">
      <alignment horizontal="center" vertical="center"/>
    </xf>
    <xf numFmtId="39" fontId="10" fillId="0" borderId="1" xfId="0" applyNumberFormat="1" applyFont="1" applyFill="1" applyBorder="1" applyAlignment="1" applyProtection="1">
      <alignment horizontal="left"/>
    </xf>
    <xf numFmtId="165" fontId="180" fillId="0" borderId="30" xfId="2" applyNumberFormat="1" applyFont="1" applyFill="1" applyBorder="1" applyAlignment="1" applyProtection="1">
      <alignment horizontal="center"/>
    </xf>
    <xf numFmtId="171" fontId="181" fillId="0" borderId="1" xfId="2" applyNumberFormat="1" applyFont="1" applyFill="1" applyBorder="1"/>
    <xf numFmtId="37" fontId="28" fillId="0" borderId="1" xfId="0" applyNumberFormat="1" applyFont="1" applyFill="1" applyBorder="1" applyAlignment="1" applyProtection="1">
      <alignment horizontal="right" vertical="center"/>
    </xf>
    <xf numFmtId="172" fontId="28" fillId="0" borderId="1" xfId="0" applyNumberFormat="1" applyFont="1" applyFill="1" applyBorder="1" applyAlignment="1" applyProtection="1">
      <alignment horizontal="right" vertical="center"/>
    </xf>
    <xf numFmtId="39" fontId="28" fillId="0" borderId="1" xfId="0" applyNumberFormat="1" applyFont="1" applyFill="1" applyBorder="1" applyAlignment="1" applyProtection="1">
      <alignment vertical="center"/>
    </xf>
    <xf numFmtId="176" fontId="28" fillId="0" borderId="1" xfId="0" applyNumberFormat="1" applyFont="1" applyFill="1" applyBorder="1" applyAlignment="1" applyProtection="1">
      <alignment horizontal="center" vertical="center"/>
    </xf>
    <xf numFmtId="0" fontId="182" fillId="0" borderId="0" xfId="0" applyFont="1" applyBorder="1" applyAlignment="1"/>
    <xf numFmtId="0" fontId="78" fillId="0" borderId="1" xfId="0" applyFont="1" applyFill="1" applyBorder="1" applyAlignment="1">
      <alignment vertical="center"/>
    </xf>
    <xf numFmtId="0" fontId="182" fillId="0" borderId="0" xfId="0" applyFont="1" applyFill="1" applyBorder="1" applyAlignment="1"/>
    <xf numFmtId="0" fontId="44" fillId="0" borderId="0" xfId="0" applyFont="1" applyFill="1" applyBorder="1" applyAlignment="1"/>
    <xf numFmtId="168" fontId="28" fillId="21" borderId="1" xfId="0" applyNumberFormat="1" applyFont="1" applyFill="1" applyBorder="1" applyAlignment="1" applyProtection="1">
      <alignment horizontal="right" vertical="center"/>
    </xf>
    <xf numFmtId="169" fontId="28" fillId="21" borderId="1" xfId="0" applyNumberFormat="1" applyFont="1" applyFill="1" applyBorder="1" applyAlignment="1" applyProtection="1">
      <alignment horizontal="center" vertical="center"/>
    </xf>
    <xf numFmtId="0" fontId="40" fillId="21" borderId="1" xfId="0" applyFont="1" applyFill="1" applyBorder="1" applyAlignment="1">
      <alignment vertical="center"/>
    </xf>
    <xf numFmtId="0" fontId="40" fillId="21" borderId="1" xfId="0" applyFont="1" applyFill="1" applyBorder="1" applyAlignment="1">
      <alignment horizontal="center" vertical="center"/>
    </xf>
    <xf numFmtId="0" fontId="40" fillId="21" borderId="1" xfId="0" applyFont="1" applyFill="1" applyBorder="1" applyAlignment="1">
      <alignment horizontal="left" vertical="center"/>
    </xf>
    <xf numFmtId="0" fontId="78" fillId="21" borderId="1" xfId="0" applyFont="1" applyFill="1" applyBorder="1" applyAlignment="1">
      <alignment vertical="center"/>
    </xf>
    <xf numFmtId="9" fontId="40" fillId="21" borderId="1" xfId="35" applyFont="1" applyFill="1" applyBorder="1" applyAlignment="1">
      <alignment vertical="center"/>
    </xf>
    <xf numFmtId="0" fontId="27" fillId="0" borderId="0" xfId="0" applyFont="1" applyFill="1" applyBorder="1" applyAlignment="1"/>
    <xf numFmtId="168" fontId="28" fillId="21" borderId="1" xfId="0" applyNumberFormat="1" applyFont="1" applyFill="1" applyBorder="1" applyAlignment="1" applyProtection="1">
      <alignment horizontal="center" vertical="center" wrapText="1"/>
    </xf>
    <xf numFmtId="177" fontId="40" fillId="0" borderId="1" xfId="12" applyNumberFormat="1" applyFont="1" applyFill="1" applyBorder="1" applyAlignment="1">
      <alignment horizontal="right" vertical="center"/>
    </xf>
    <xf numFmtId="168" fontId="40" fillId="21" borderId="1" xfId="0" applyNumberFormat="1" applyFont="1" applyFill="1" applyBorder="1" applyAlignment="1" applyProtection="1">
      <alignment vertical="center"/>
    </xf>
    <xf numFmtId="37" fontId="28" fillId="21" borderId="1" xfId="0" applyNumberFormat="1" applyFont="1" applyFill="1" applyBorder="1" applyAlignment="1" applyProtection="1">
      <alignment horizontal="right" vertical="center"/>
    </xf>
    <xf numFmtId="172" fontId="28" fillId="21" borderId="1" xfId="0" applyNumberFormat="1" applyFont="1" applyFill="1" applyBorder="1" applyAlignment="1" applyProtection="1">
      <alignment horizontal="right" vertical="center"/>
    </xf>
    <xf numFmtId="39" fontId="28" fillId="21" borderId="1" xfId="0" applyNumberFormat="1" applyFont="1" applyFill="1" applyBorder="1" applyAlignment="1" applyProtection="1">
      <alignment vertical="center"/>
    </xf>
    <xf numFmtId="168" fontId="40" fillId="0" borderId="1" xfId="0" applyNumberFormat="1" applyFont="1" applyFill="1" applyBorder="1" applyAlignment="1" applyProtection="1">
      <alignment vertical="center"/>
    </xf>
    <xf numFmtId="168" fontId="40" fillId="23" borderId="1" xfId="0" applyNumberFormat="1" applyFont="1" applyFill="1" applyBorder="1" applyAlignment="1" applyProtection="1">
      <alignment vertical="center"/>
    </xf>
    <xf numFmtId="39" fontId="28" fillId="23" borderId="1" xfId="0" applyNumberFormat="1" applyFont="1" applyFill="1" applyBorder="1" applyAlignment="1" applyProtection="1">
      <alignment vertical="center"/>
    </xf>
    <xf numFmtId="0" fontId="78" fillId="23" borderId="1" xfId="0" applyFont="1" applyFill="1" applyBorder="1" applyAlignment="1">
      <alignment vertical="center"/>
    </xf>
    <xf numFmtId="9" fontId="40" fillId="23" borderId="1" xfId="35" applyFont="1" applyFill="1" applyBorder="1" applyAlignment="1">
      <alignment vertical="center"/>
    </xf>
    <xf numFmtId="168" fontId="95" fillId="0" borderId="0" xfId="0" applyNumberFormat="1" applyFont="1" applyBorder="1" applyAlignment="1" applyProtection="1">
      <alignment horizontal="center" vertical="top" wrapText="1"/>
    </xf>
    <xf numFmtId="168" fontId="143" fillId="0" borderId="0" xfId="0" applyNumberFormat="1" applyFont="1" applyBorder="1" applyAlignment="1" applyProtection="1">
      <alignment horizontal="center"/>
    </xf>
    <xf numFmtId="43" fontId="26" fillId="0" borderId="0" xfId="2" applyFont="1" applyBorder="1" applyAlignment="1"/>
    <xf numFmtId="43" fontId="95" fillId="0" borderId="0" xfId="2" applyFont="1" applyBorder="1" applyAlignment="1" applyProtection="1">
      <alignment horizontal="center"/>
    </xf>
    <xf numFmtId="43" fontId="33" fillId="0" borderId="4" xfId="2" applyFont="1" applyFill="1" applyBorder="1" applyAlignment="1"/>
    <xf numFmtId="168" fontId="114" fillId="0" borderId="0" xfId="0" applyNumberFormat="1" applyFont="1" applyBorder="1" applyAlignment="1" applyProtection="1">
      <alignment horizontal="center" wrapText="1"/>
    </xf>
    <xf numFmtId="168" fontId="144" fillId="0" borderId="0" xfId="0" applyNumberFormat="1" applyFont="1" applyBorder="1" applyAlignment="1" applyProtection="1">
      <alignment horizontal="center" vertical="top" wrapText="1"/>
    </xf>
    <xf numFmtId="43" fontId="39" fillId="0" borderId="0" xfId="2" applyFont="1" applyBorder="1" applyAlignment="1">
      <alignment wrapText="1"/>
    </xf>
    <xf numFmtId="43" fontId="158" fillId="0" borderId="0" xfId="2" applyFont="1" applyBorder="1" applyAlignment="1" applyProtection="1">
      <alignment horizontal="center" wrapText="1"/>
    </xf>
    <xf numFmtId="0" fontId="44" fillId="0" borderId="90" xfId="0" applyFont="1" applyBorder="1" applyAlignment="1">
      <alignment wrapText="1"/>
    </xf>
    <xf numFmtId="0" fontId="44" fillId="0" borderId="61" xfId="0" applyFont="1" applyBorder="1" applyAlignment="1">
      <alignment wrapText="1"/>
    </xf>
    <xf numFmtId="43" fontId="0" fillId="0" borderId="1" xfId="1" applyFont="1" applyBorder="1"/>
    <xf numFmtId="43" fontId="28" fillId="9" borderId="9" xfId="0" applyNumberFormat="1" applyFont="1" applyFill="1" applyBorder="1" applyAlignment="1">
      <alignment horizontal="center" vertical="center" wrapText="1"/>
    </xf>
    <xf numFmtId="43" fontId="28" fillId="9" borderId="30" xfId="0" applyNumberFormat="1" applyFont="1" applyFill="1" applyBorder="1" applyAlignment="1">
      <alignment horizontal="center" vertical="center" wrapText="1"/>
    </xf>
    <xf numFmtId="43" fontId="27" fillId="0" borderId="30" xfId="1" applyFont="1" applyFill="1" applyBorder="1" applyAlignment="1"/>
    <xf numFmtId="43" fontId="27" fillId="0" borderId="1" xfId="1" applyFont="1" applyFill="1" applyBorder="1" applyAlignment="1"/>
    <xf numFmtId="171" fontId="179" fillId="0" borderId="3" xfId="2" applyNumberFormat="1" applyFont="1" applyFill="1" applyBorder="1" applyAlignment="1">
      <alignment horizontal="right"/>
    </xf>
    <xf numFmtId="173" fontId="40" fillId="0" borderId="9" xfId="0" applyNumberFormat="1" applyFont="1" applyFill="1" applyBorder="1" applyAlignment="1" applyProtection="1">
      <alignment horizontal="left" wrapText="1"/>
    </xf>
    <xf numFmtId="168" fontId="38" fillId="22" borderId="10" xfId="0" applyNumberFormat="1" applyFont="1" applyFill="1" applyBorder="1" applyAlignment="1" applyProtection="1">
      <alignment wrapText="1"/>
    </xf>
    <xf numFmtId="43" fontId="28" fillId="22" borderId="1" xfId="1" applyNumberFormat="1" applyFont="1" applyFill="1" applyBorder="1" applyAlignment="1" applyProtection="1">
      <alignment horizontal="right" wrapText="1"/>
    </xf>
    <xf numFmtId="164" fontId="3" fillId="0" borderId="0" xfId="0" applyNumberFormat="1" applyFont="1" applyAlignment="1"/>
    <xf numFmtId="164" fontId="55" fillId="0" borderId="0" xfId="0" applyNumberFormat="1" applyFont="1" applyFill="1" applyAlignment="1">
      <alignment vertical="center"/>
    </xf>
    <xf numFmtId="43" fontId="67" fillId="9" borderId="1" xfId="1" applyFont="1" applyFill="1" applyBorder="1" applyAlignment="1">
      <alignment horizontal="right" vertical="center"/>
    </xf>
    <xf numFmtId="164" fontId="78" fillId="0" borderId="0" xfId="0" applyNumberFormat="1" applyFont="1"/>
    <xf numFmtId="43" fontId="82" fillId="0" borderId="0" xfId="1" applyFont="1"/>
    <xf numFmtId="0" fontId="110" fillId="7" borderId="29" xfId="0" applyFont="1" applyFill="1" applyBorder="1" applyAlignment="1">
      <alignment vertical="center"/>
    </xf>
    <xf numFmtId="0" fontId="110" fillId="7" borderId="29" xfId="0" applyFont="1" applyFill="1" applyBorder="1" applyAlignment="1">
      <alignment horizontal="center" vertical="center"/>
    </xf>
    <xf numFmtId="2" fontId="112" fillId="15" borderId="45" xfId="1" applyNumberFormat="1" applyFont="1" applyFill="1" applyBorder="1" applyProtection="1">
      <protection locked="0"/>
    </xf>
    <xf numFmtId="184" fontId="20" fillId="0" borderId="1" xfId="0" applyNumberFormat="1" applyFont="1" applyFill="1" applyBorder="1" applyAlignment="1" applyProtection="1"/>
    <xf numFmtId="0" fontId="110" fillId="8" borderId="1" xfId="0" applyFont="1" applyFill="1" applyBorder="1" applyAlignment="1">
      <alignment horizontal="center" vertical="center"/>
    </xf>
    <xf numFmtId="43" fontId="110" fillId="6" borderId="9" xfId="1" applyFont="1" applyFill="1" applyBorder="1" applyAlignment="1">
      <alignment horizontal="left"/>
    </xf>
    <xf numFmtId="43" fontId="63" fillId="0" borderId="0" xfId="1" applyFont="1" applyBorder="1" applyAlignment="1">
      <alignment horizontal="center"/>
    </xf>
    <xf numFmtId="43" fontId="110" fillId="0" borderId="29" xfId="1" applyFont="1" applyBorder="1" applyAlignment="1">
      <alignment horizontal="center" vertical="center"/>
    </xf>
    <xf numFmtId="0" fontId="107" fillId="19" borderId="1" xfId="0" applyFont="1" applyFill="1" applyBorder="1" applyAlignment="1">
      <alignment horizontal="center" vertical="center"/>
    </xf>
    <xf numFmtId="0" fontId="110" fillId="0" borderId="29" xfId="0" applyFont="1" applyBorder="1" applyAlignment="1">
      <alignment horizontal="center" vertical="center"/>
    </xf>
    <xf numFmtId="0" fontId="109" fillId="5" borderId="5" xfId="0" applyFont="1" applyFill="1" applyBorder="1" applyAlignment="1">
      <alignment horizontal="center" vertical="center"/>
    </xf>
    <xf numFmtId="168" fontId="150" fillId="23" borderId="1" xfId="0" applyNumberFormat="1" applyFont="1" applyFill="1" applyBorder="1" applyAlignment="1" applyProtection="1">
      <alignment horizontal="left" vertical="center"/>
    </xf>
    <xf numFmtId="0" fontId="109" fillId="5" borderId="31" xfId="0" applyFont="1" applyFill="1" applyBorder="1" applyAlignment="1">
      <alignment horizontal="center" vertical="center"/>
    </xf>
    <xf numFmtId="43" fontId="165" fillId="0" borderId="9" xfId="1" applyFont="1" applyBorder="1"/>
    <xf numFmtId="168" fontId="183" fillId="23" borderId="15" xfId="24" applyNumberFormat="1" applyFont="1" applyFill="1" applyBorder="1" applyAlignment="1" applyProtection="1">
      <alignment vertical="center" wrapText="1"/>
    </xf>
    <xf numFmtId="43" fontId="142" fillId="23" borderId="17" xfId="12" applyFont="1" applyFill="1" applyBorder="1" applyAlignment="1" applyProtection="1">
      <alignment vertical="center" wrapText="1"/>
    </xf>
    <xf numFmtId="0" fontId="122" fillId="23" borderId="0" xfId="0" applyFont="1" applyFill="1" applyAlignment="1">
      <alignment vertical="center" wrapText="1"/>
    </xf>
    <xf numFmtId="168" fontId="161" fillId="9" borderId="15" xfId="0" applyNumberFormat="1" applyFont="1" applyFill="1" applyBorder="1" applyAlignment="1" applyProtection="1">
      <alignment wrapText="1"/>
    </xf>
    <xf numFmtId="165" fontId="27" fillId="0" borderId="1" xfId="12" applyNumberFormat="1" applyFont="1" applyBorder="1" applyAlignment="1" applyProtection="1">
      <alignment horizontal="center" wrapText="1"/>
    </xf>
    <xf numFmtId="165" fontId="158" fillId="9" borderId="47" xfId="24" applyNumberFormat="1" applyFont="1" applyFill="1" applyBorder="1" applyAlignment="1" applyProtection="1">
      <alignment wrapText="1"/>
    </xf>
    <xf numFmtId="2" fontId="158" fillId="9" borderId="17" xfId="12" applyNumberFormat="1" applyFont="1" applyFill="1" applyBorder="1" applyAlignment="1" applyProtection="1">
      <alignment horizontal="center" wrapText="1"/>
    </xf>
    <xf numFmtId="2" fontId="142" fillId="23" borderId="17" xfId="12" applyNumberFormat="1" applyFont="1" applyFill="1" applyBorder="1" applyAlignment="1" applyProtection="1">
      <alignment horizontal="center" vertical="center" wrapText="1"/>
    </xf>
    <xf numFmtId="168" fontId="123" fillId="23" borderId="1" xfId="0" applyNumberFormat="1" applyFont="1" applyFill="1" applyBorder="1" applyAlignment="1" applyProtection="1">
      <alignment horizontal="left" vertical="center"/>
    </xf>
    <xf numFmtId="168" fontId="150" fillId="23" borderId="54" xfId="0" applyNumberFormat="1" applyFont="1" applyFill="1" applyBorder="1" applyAlignment="1" applyProtection="1">
      <alignment horizontal="left" vertical="center"/>
    </xf>
    <xf numFmtId="168" fontId="150" fillId="23" borderId="82" xfId="0" applyNumberFormat="1" applyFont="1" applyFill="1" applyBorder="1" applyAlignment="1" applyProtection="1">
      <alignment horizontal="left" vertical="center"/>
    </xf>
    <xf numFmtId="168" fontId="123" fillId="23" borderId="10" xfId="0" applyNumberFormat="1" applyFont="1" applyFill="1" applyBorder="1" applyAlignment="1" applyProtection="1">
      <alignment horizontal="left" vertical="center"/>
    </xf>
    <xf numFmtId="168" fontId="150" fillId="23" borderId="4" xfId="0" applyNumberFormat="1" applyFont="1" applyFill="1" applyBorder="1" applyAlignment="1" applyProtection="1">
      <alignment horizontal="left" vertical="center"/>
    </xf>
    <xf numFmtId="168" fontId="32" fillId="0" borderId="10" xfId="0" applyNumberFormat="1" applyFont="1" applyBorder="1" applyAlignment="1" applyProtection="1">
      <alignment vertical="center"/>
    </xf>
    <xf numFmtId="168" fontId="32" fillId="0" borderId="4" xfId="0" applyNumberFormat="1" applyFont="1" applyBorder="1" applyAlignment="1" applyProtection="1">
      <alignment horizontal="center" vertical="center"/>
    </xf>
    <xf numFmtId="168" fontId="32" fillId="22" borderId="10" xfId="0" applyNumberFormat="1" applyFont="1" applyFill="1" applyBorder="1" applyAlignment="1" applyProtection="1">
      <alignment vertical="center"/>
    </xf>
    <xf numFmtId="168" fontId="32" fillId="22" borderId="4" xfId="0" applyNumberFormat="1" applyFont="1" applyFill="1" applyBorder="1" applyAlignment="1" applyProtection="1">
      <alignment horizontal="center" vertical="center"/>
    </xf>
    <xf numFmtId="168" fontId="32" fillId="22" borderId="4" xfId="0" applyNumberFormat="1" applyFont="1" applyFill="1" applyBorder="1" applyAlignment="1" applyProtection="1">
      <alignment horizontal="center" vertical="center" wrapText="1"/>
    </xf>
    <xf numFmtId="168" fontId="62" fillId="0" borderId="10" xfId="0" applyNumberFormat="1" applyFont="1" applyBorder="1" applyAlignment="1" applyProtection="1">
      <alignment horizontal="right" vertical="center"/>
    </xf>
    <xf numFmtId="168" fontId="149" fillId="23" borderId="10" xfId="0" applyNumberFormat="1" applyFont="1" applyFill="1" applyBorder="1" applyAlignment="1" applyProtection="1">
      <alignment vertical="center"/>
    </xf>
    <xf numFmtId="39" fontId="150" fillId="23" borderId="4" xfId="0" applyNumberFormat="1" applyFont="1" applyFill="1" applyBorder="1" applyAlignment="1" applyProtection="1">
      <alignment horizontal="center" vertical="center"/>
    </xf>
    <xf numFmtId="0" fontId="62" fillId="0" borderId="4" xfId="0" applyFont="1" applyBorder="1" applyAlignment="1">
      <alignment vertical="center"/>
    </xf>
    <xf numFmtId="168" fontId="32" fillId="0" borderId="64" xfId="0" applyNumberFormat="1" applyFont="1" applyBorder="1" applyAlignment="1" applyProtection="1">
      <alignment horizontal="center" vertical="center" wrapText="1"/>
    </xf>
    <xf numFmtId="168" fontId="62" fillId="22" borderId="10" xfId="0" applyNumberFormat="1" applyFont="1" applyFill="1" applyBorder="1" applyAlignment="1" applyProtection="1">
      <alignment vertical="center"/>
    </xf>
    <xf numFmtId="39" fontId="32" fillId="22" borderId="4" xfId="0" applyNumberFormat="1" applyFont="1" applyFill="1" applyBorder="1" applyAlignment="1" applyProtection="1">
      <alignment horizontal="center" vertical="center"/>
    </xf>
    <xf numFmtId="43" fontId="131" fillId="0" borderId="50" xfId="12" applyFont="1" applyBorder="1" applyAlignment="1" applyProtection="1">
      <alignment horizontal="left"/>
    </xf>
    <xf numFmtId="173" fontId="40" fillId="0" borderId="3" xfId="0" applyNumberFormat="1" applyFont="1" applyFill="1" applyBorder="1" applyAlignment="1" applyProtection="1">
      <alignment horizontal="center" wrapText="1"/>
    </xf>
    <xf numFmtId="0" fontId="40" fillId="0" borderId="3" xfId="0" applyFont="1" applyFill="1" applyBorder="1" applyAlignment="1" applyProtection="1">
      <alignment horizontal="left" wrapText="1"/>
    </xf>
    <xf numFmtId="0" fontId="40" fillId="0" borderId="30" xfId="0" applyFont="1" applyFill="1" applyBorder="1" applyAlignment="1">
      <alignment horizontal="left" wrapText="1"/>
    </xf>
    <xf numFmtId="168" fontId="40" fillId="0" borderId="1" xfId="0" applyNumberFormat="1" applyFont="1" applyFill="1" applyBorder="1" applyAlignment="1" applyProtection="1">
      <alignment horizontal="left" wrapText="1"/>
    </xf>
    <xf numFmtId="168" fontId="40" fillId="0" borderId="3" xfId="0" applyNumberFormat="1" applyFont="1" applyFill="1" applyBorder="1" applyAlignment="1" applyProtection="1">
      <alignment horizontal="left" wrapText="1"/>
    </xf>
    <xf numFmtId="171" fontId="119" fillId="0" borderId="1" xfId="12" applyNumberFormat="1" applyFont="1" applyFill="1" applyBorder="1" applyAlignment="1">
      <alignment horizontal="right" vertical="center"/>
    </xf>
    <xf numFmtId="171" fontId="118" fillId="0" borderId="1" xfId="12" applyNumberFormat="1" applyFont="1" applyFill="1" applyBorder="1" applyAlignment="1">
      <alignment horizontal="right" vertical="center"/>
    </xf>
    <xf numFmtId="43" fontId="185" fillId="16" borderId="1" xfId="1" applyFont="1" applyFill="1" applyBorder="1" applyAlignment="1" applyProtection="1">
      <alignment horizontal="center" vertical="center"/>
    </xf>
    <xf numFmtId="43" fontId="185" fillId="16" borderId="48" xfId="1" applyFont="1" applyFill="1" applyBorder="1" applyAlignment="1" applyProtection="1">
      <alignment horizontal="center" vertical="center"/>
    </xf>
    <xf numFmtId="171" fontId="7" fillId="22" borderId="9" xfId="1" applyNumberFormat="1" applyFont="1" applyFill="1" applyBorder="1" applyAlignment="1" applyProtection="1">
      <alignment horizontal="center" vertical="center"/>
    </xf>
    <xf numFmtId="0" fontId="109" fillId="0" borderId="1" xfId="0" applyFont="1" applyFill="1" applyBorder="1" applyAlignment="1" applyProtection="1">
      <alignment horizontal="left" vertical="center"/>
    </xf>
    <xf numFmtId="0" fontId="109" fillId="0" borderId="5" xfId="0" applyFont="1" applyFill="1" applyBorder="1" applyAlignment="1" applyProtection="1">
      <alignment horizontal="left" vertical="center"/>
    </xf>
    <xf numFmtId="43" fontId="80" fillId="0" borderId="9" xfId="1" applyFont="1" applyBorder="1"/>
    <xf numFmtId="39" fontId="44" fillId="0" borderId="1" xfId="0" applyNumberFormat="1" applyFont="1" applyFill="1" applyBorder="1" applyAlignment="1" applyProtection="1"/>
    <xf numFmtId="168" fontId="44" fillId="0" borderId="1" xfId="0" applyNumberFormat="1" applyFont="1" applyFill="1" applyBorder="1" applyProtection="1"/>
    <xf numFmtId="165" fontId="44" fillId="0" borderId="1" xfId="1" applyNumberFormat="1" applyFont="1" applyFill="1" applyBorder="1" applyAlignment="1" applyProtection="1">
      <alignment horizontal="center"/>
    </xf>
    <xf numFmtId="170" fontId="44" fillId="0" borderId="1" xfId="0" applyNumberFormat="1" applyFont="1" applyFill="1" applyBorder="1" applyAlignment="1" applyProtection="1"/>
    <xf numFmtId="39" fontId="44" fillId="0" borderId="1" xfId="0" applyNumberFormat="1" applyFont="1" applyFill="1" applyBorder="1" applyProtection="1"/>
    <xf numFmtId="43" fontId="44" fillId="2" borderId="1" xfId="1" applyFont="1" applyFill="1" applyBorder="1" applyAlignment="1" applyProtection="1">
      <alignment horizontal="center"/>
    </xf>
    <xf numFmtId="171" fontId="44" fillId="0" borderId="1" xfId="1" applyNumberFormat="1" applyFont="1" applyBorder="1" applyAlignment="1" applyProtection="1">
      <alignment horizontal="center"/>
    </xf>
    <xf numFmtId="168" fontId="114" fillId="9" borderId="1" xfId="0" applyNumberFormat="1" applyFont="1" applyFill="1" applyBorder="1" applyProtection="1"/>
    <xf numFmtId="165" fontId="39" fillId="9" borderId="1" xfId="1" applyNumberFormat="1" applyFont="1" applyFill="1" applyBorder="1" applyAlignment="1" applyProtection="1">
      <alignment horizontal="right"/>
    </xf>
    <xf numFmtId="170" fontId="39" fillId="9" borderId="1" xfId="0" applyNumberFormat="1" applyFont="1" applyFill="1" applyBorder="1" applyAlignment="1" applyProtection="1">
      <alignment horizontal="right"/>
    </xf>
    <xf numFmtId="43" fontId="39" fillId="9" borderId="1" xfId="1" applyNumberFormat="1" applyFont="1" applyFill="1" applyBorder="1" applyAlignment="1" applyProtection="1">
      <alignment horizontal="right"/>
    </xf>
    <xf numFmtId="171" fontId="39" fillId="9" borderId="1" xfId="0" applyNumberFormat="1" applyFont="1" applyFill="1" applyBorder="1" applyProtection="1"/>
    <xf numFmtId="168" fontId="186" fillId="9" borderId="1" xfId="0" applyNumberFormat="1" applyFont="1" applyFill="1" applyBorder="1" applyAlignment="1" applyProtection="1">
      <alignment horizontal="right"/>
    </xf>
    <xf numFmtId="168" fontId="187" fillId="9" borderId="1" xfId="0" applyNumberFormat="1" applyFont="1" applyFill="1" applyBorder="1" applyProtection="1"/>
    <xf numFmtId="165" fontId="105" fillId="9" borderId="9" xfId="1" applyNumberFormat="1" applyFont="1" applyFill="1" applyBorder="1" applyAlignment="1" applyProtection="1">
      <alignment horizontal="center"/>
    </xf>
    <xf numFmtId="43" fontId="188" fillId="9" borderId="1" xfId="1" applyNumberFormat="1" applyFont="1" applyFill="1" applyBorder="1" applyAlignment="1" applyProtection="1">
      <alignment horizontal="right"/>
    </xf>
    <xf numFmtId="43" fontId="188" fillId="9" borderId="30" xfId="1" applyFont="1" applyFill="1" applyBorder="1" applyAlignment="1">
      <alignment horizontal="center"/>
    </xf>
    <xf numFmtId="2" fontId="105" fillId="9" borderId="1" xfId="1" applyNumberFormat="1" applyFont="1" applyFill="1" applyBorder="1" applyAlignment="1" applyProtection="1">
      <alignment horizontal="right"/>
    </xf>
    <xf numFmtId="43" fontId="105" fillId="9" borderId="1" xfId="0" applyNumberFormat="1" applyFont="1" applyFill="1" applyBorder="1" applyProtection="1"/>
    <xf numFmtId="0" fontId="189" fillId="0" borderId="0" xfId="0" applyFont="1" applyFill="1" applyBorder="1" applyAlignment="1"/>
    <xf numFmtId="168" fontId="142" fillId="21" borderId="1" xfId="0" applyNumberFormat="1" applyFont="1" applyFill="1" applyBorder="1" applyProtection="1"/>
    <xf numFmtId="165" fontId="190" fillId="21" borderId="9" xfId="1" applyNumberFormat="1" applyFont="1" applyFill="1" applyBorder="1" applyAlignment="1" applyProtection="1"/>
    <xf numFmtId="165" fontId="190" fillId="21" borderId="1" xfId="1" applyNumberFormat="1" applyFont="1" applyFill="1" applyBorder="1" applyAlignment="1" applyProtection="1"/>
    <xf numFmtId="43" fontId="142" fillId="21" borderId="9" xfId="1" applyNumberFormat="1" applyFont="1" applyFill="1" applyBorder="1" applyAlignment="1" applyProtection="1"/>
    <xf numFmtId="43" fontId="190" fillId="21" borderId="1" xfId="1" applyNumberFormat="1" applyFont="1" applyFill="1" applyBorder="1" applyAlignment="1" applyProtection="1">
      <alignment horizontal="right"/>
    </xf>
    <xf numFmtId="43" fontId="191" fillId="21" borderId="1" xfId="1" applyNumberFormat="1" applyFont="1" applyFill="1" applyBorder="1" applyAlignment="1" applyProtection="1">
      <alignment horizontal="right"/>
    </xf>
    <xf numFmtId="43" fontId="80" fillId="0" borderId="1" xfId="1" applyFont="1" applyBorder="1"/>
    <xf numFmtId="43" fontId="188" fillId="9" borderId="1" xfId="1" applyFont="1" applyFill="1" applyBorder="1" applyAlignment="1">
      <alignment horizontal="center"/>
    </xf>
    <xf numFmtId="43" fontId="144" fillId="0" borderId="1" xfId="1" applyFont="1" applyFill="1" applyBorder="1" applyAlignment="1">
      <alignment horizontal="center"/>
    </xf>
    <xf numFmtId="10" fontId="0" fillId="0" borderId="0" xfId="35" applyNumberFormat="1" applyFont="1"/>
    <xf numFmtId="43" fontId="166" fillId="7" borderId="1" xfId="1" applyFont="1" applyFill="1" applyBorder="1" applyAlignment="1">
      <alignment horizontal="center" vertical="center"/>
    </xf>
    <xf numFmtId="0" fontId="134" fillId="0" borderId="1" xfId="0" applyFont="1" applyFill="1" applyBorder="1"/>
    <xf numFmtId="41" fontId="111" fillId="0" borderId="1" xfId="0" applyNumberFormat="1" applyFont="1" applyFill="1" applyBorder="1" applyAlignment="1">
      <alignment horizontal="center"/>
    </xf>
    <xf numFmtId="43" fontId="40" fillId="0" borderId="1" xfId="1" applyFont="1" applyFill="1" applyBorder="1"/>
    <xf numFmtId="43" fontId="40" fillId="0" borderId="5" xfId="1" applyFont="1" applyFill="1" applyBorder="1" applyAlignment="1">
      <alignment horizontal="center"/>
    </xf>
    <xf numFmtId="0" fontId="109" fillId="0" borderId="1" xfId="0" applyFont="1" applyFill="1" applyBorder="1" applyAlignment="1">
      <alignment horizontal="center"/>
    </xf>
    <xf numFmtId="43" fontId="109" fillId="0" borderId="1" xfId="1" applyFont="1" applyFill="1" applyBorder="1" applyAlignment="1">
      <alignment horizontal="center"/>
    </xf>
    <xf numFmtId="10" fontId="109" fillId="0" borderId="1" xfId="35" applyNumberFormat="1" applyFont="1" applyFill="1" applyBorder="1" applyAlignment="1">
      <alignment horizontal="center"/>
    </xf>
    <xf numFmtId="0" fontId="0" fillId="0" borderId="0" xfId="0" applyFont="1" applyFill="1" applyBorder="1"/>
    <xf numFmtId="43" fontId="3" fillId="0" borderId="0" xfId="0" applyNumberFormat="1" applyFont="1" applyAlignment="1"/>
    <xf numFmtId="171" fontId="40" fillId="0" borderId="9" xfId="12" applyNumberFormat="1" applyFont="1" applyFill="1" applyBorder="1" applyAlignment="1" applyProtection="1">
      <alignment horizontal="right" vertical="center"/>
    </xf>
    <xf numFmtId="43" fontId="40" fillId="0" borderId="3" xfId="12" applyFont="1" applyFill="1" applyBorder="1" applyAlignment="1">
      <alignment horizontal="right" vertical="center"/>
    </xf>
    <xf numFmtId="43" fontId="134" fillId="0" borderId="1" xfId="1" applyFont="1" applyBorder="1"/>
    <xf numFmtId="2" fontId="134" fillId="0" borderId="1" xfId="1" applyNumberFormat="1" applyFont="1" applyBorder="1"/>
    <xf numFmtId="43" fontId="68" fillId="0" borderId="0" xfId="1" applyFont="1"/>
    <xf numFmtId="43" fontId="116" fillId="0" borderId="1" xfId="12" applyFont="1" applyBorder="1" applyAlignment="1">
      <alignment vertical="center"/>
    </xf>
    <xf numFmtId="43" fontId="117" fillId="0" borderId="1" xfId="1" applyFont="1" applyBorder="1" applyAlignment="1">
      <alignment horizontal="center" vertical="center"/>
    </xf>
    <xf numFmtId="10" fontId="117" fillId="0" borderId="1" xfId="35" applyNumberFormat="1" applyFont="1" applyBorder="1" applyAlignment="1">
      <alignment horizontal="center" vertical="center"/>
    </xf>
    <xf numFmtId="0" fontId="110" fillId="18" borderId="1" xfId="0" applyFont="1" applyFill="1" applyBorder="1"/>
    <xf numFmtId="0" fontId="78" fillId="0" borderId="1" xfId="0" applyFont="1" applyBorder="1"/>
    <xf numFmtId="43" fontId="78" fillId="0" borderId="1" xfId="0" applyNumberFormat="1" applyFont="1" applyBorder="1"/>
    <xf numFmtId="0" fontId="106" fillId="0" borderId="0" xfId="0" applyFont="1" applyProtection="1">
      <protection hidden="1"/>
    </xf>
    <xf numFmtId="0" fontId="192" fillId="0" borderId="0" xfId="0" applyFont="1" applyProtection="1">
      <protection hidden="1"/>
    </xf>
    <xf numFmtId="0" fontId="192" fillId="27" borderId="0" xfId="0" applyFont="1" applyFill="1" applyAlignment="1" applyProtection="1">
      <alignment horizontal="left"/>
      <protection locked="0" hidden="1"/>
    </xf>
    <xf numFmtId="0" fontId="192" fillId="0" borderId="0" xfId="0" applyFont="1" applyAlignment="1" applyProtection="1">
      <alignment horizontal="right"/>
      <protection hidden="1"/>
    </xf>
    <xf numFmtId="17" fontId="192" fillId="27" borderId="0" xfId="0" applyNumberFormat="1" applyFont="1" applyFill="1" applyAlignment="1" applyProtection="1">
      <alignment horizontal="center"/>
      <protection locked="0" hidden="1"/>
    </xf>
    <xf numFmtId="2" fontId="106" fillId="0" borderId="0" xfId="0" applyNumberFormat="1" applyFont="1" applyProtection="1">
      <protection hidden="1"/>
    </xf>
    <xf numFmtId="43" fontId="106" fillId="0" borderId="0" xfId="1" applyFont="1" applyProtection="1">
      <protection hidden="1"/>
    </xf>
    <xf numFmtId="0" fontId="76" fillId="0" borderId="0" xfId="0" applyFont="1" applyAlignment="1" applyProtection="1">
      <alignment vertical="center"/>
      <protection hidden="1"/>
    </xf>
    <xf numFmtId="0" fontId="79" fillId="5" borderId="0" xfId="0" applyFont="1" applyFill="1" applyAlignment="1">
      <alignment horizontal="center" vertical="center"/>
    </xf>
    <xf numFmtId="43" fontId="0" fillId="0" borderId="0" xfId="1" applyFont="1" applyProtection="1">
      <protection hidden="1"/>
    </xf>
    <xf numFmtId="43" fontId="78" fillId="0" borderId="1" xfId="1" applyFont="1" applyBorder="1"/>
    <xf numFmtId="43" fontId="78" fillId="8" borderId="1" xfId="1" applyFont="1" applyFill="1" applyBorder="1" applyAlignment="1">
      <alignment horizontal="center"/>
    </xf>
    <xf numFmtId="43" fontId="82" fillId="8" borderId="1" xfId="1" applyFont="1" applyFill="1" applyBorder="1" applyAlignment="1">
      <alignment horizontal="center"/>
    </xf>
    <xf numFmtId="43" fontId="82" fillId="0" borderId="1" xfId="1" applyFont="1" applyBorder="1" applyAlignment="1">
      <alignment horizontal="center" vertical="center"/>
    </xf>
    <xf numFmtId="43" fontId="110" fillId="18" borderId="1" xfId="1" applyFont="1" applyFill="1" applyBorder="1"/>
    <xf numFmtId="9" fontId="110" fillId="18" borderId="1" xfId="35" applyFont="1" applyFill="1" applyBorder="1" applyAlignment="1">
      <alignment horizontal="center"/>
    </xf>
    <xf numFmtId="0" fontId="144" fillId="29" borderId="1" xfId="0" applyFont="1" applyFill="1" applyBorder="1"/>
    <xf numFmtId="43" fontId="144" fillId="29" borderId="1" xfId="1" applyFont="1" applyFill="1" applyBorder="1"/>
    <xf numFmtId="43" fontId="73" fillId="7" borderId="1" xfId="1" applyFont="1" applyFill="1" applyBorder="1" applyAlignment="1">
      <alignment horizontal="right"/>
    </xf>
    <xf numFmtId="0" fontId="190" fillId="25" borderId="84" xfId="0" applyFont="1" applyFill="1" applyBorder="1" applyAlignment="1" applyProtection="1">
      <alignment horizontal="center" vertical="center" wrapText="1"/>
      <protection hidden="1"/>
    </xf>
    <xf numFmtId="0" fontId="190" fillId="25" borderId="84" xfId="0" quotePrefix="1" applyFont="1" applyFill="1" applyBorder="1" applyAlignment="1" applyProtection="1">
      <alignment horizontal="center" vertical="center" wrapText="1"/>
      <protection hidden="1"/>
    </xf>
    <xf numFmtId="43" fontId="190" fillId="25" borderId="84" xfId="1" applyFont="1" applyFill="1" applyBorder="1" applyAlignment="1" applyProtection="1">
      <alignment horizontal="center" vertical="center" wrapText="1"/>
      <protection hidden="1"/>
    </xf>
    <xf numFmtId="0" fontId="190" fillId="25" borderId="23" xfId="0" applyFont="1" applyFill="1" applyBorder="1" applyAlignment="1" applyProtection="1">
      <alignment horizontal="center" vertical="center" wrapText="1"/>
      <protection hidden="1"/>
    </xf>
    <xf numFmtId="0" fontId="190" fillId="25" borderId="0" xfId="0" applyFont="1" applyFill="1" applyAlignment="1" applyProtection="1">
      <alignment horizontal="center" vertical="center" wrapText="1"/>
      <protection hidden="1"/>
    </xf>
    <xf numFmtId="0" fontId="190" fillId="25" borderId="11" xfId="0" applyFont="1" applyFill="1" applyBorder="1" applyAlignment="1" applyProtection="1">
      <alignment horizontal="center" vertical="center" wrapText="1"/>
      <protection hidden="1"/>
    </xf>
    <xf numFmtId="0" fontId="194" fillId="0" borderId="1" xfId="0" applyFont="1" applyBorder="1" applyAlignment="1">
      <alignment vertical="center"/>
    </xf>
    <xf numFmtId="4" fontId="194" fillId="5" borderId="1" xfId="0" applyNumberFormat="1" applyFont="1" applyFill="1" applyBorder="1" applyAlignment="1">
      <alignment horizontal="center" vertical="center" wrapText="1"/>
    </xf>
    <xf numFmtId="0" fontId="194" fillId="0" borderId="1" xfId="0" applyFont="1" applyBorder="1" applyAlignment="1">
      <alignment vertical="center" wrapText="1"/>
    </xf>
    <xf numFmtId="2" fontId="194" fillId="5" borderId="1" xfId="1" applyNumberFormat="1" applyFont="1" applyFill="1" applyBorder="1" applyAlignment="1">
      <alignment horizontal="center" vertical="center" wrapText="1"/>
    </xf>
    <xf numFmtId="0" fontId="194" fillId="5" borderId="4" xfId="0" applyFont="1" applyFill="1" applyBorder="1" applyAlignment="1">
      <alignment horizontal="left" vertical="center" wrapText="1"/>
    </xf>
    <xf numFmtId="2" fontId="194" fillId="0" borderId="1" xfId="1" applyNumberFormat="1" applyFont="1" applyBorder="1" applyAlignment="1">
      <alignment horizontal="center" vertical="center" wrapText="1"/>
    </xf>
    <xf numFmtId="2" fontId="194" fillId="5" borderId="1" xfId="0" quotePrefix="1" applyNumberFormat="1" applyFont="1" applyFill="1" applyBorder="1" applyAlignment="1">
      <alignment horizontal="center" vertical="center" wrapText="1"/>
    </xf>
    <xf numFmtId="3" fontId="194" fillId="5" borderId="4" xfId="0" applyNumberFormat="1" applyFont="1" applyFill="1" applyBorder="1" applyAlignment="1">
      <alignment horizontal="center" vertical="center" wrapText="1"/>
    </xf>
    <xf numFmtId="2" fontId="194" fillId="5" borderId="1" xfId="0" applyNumberFormat="1" applyFont="1" applyFill="1" applyBorder="1" applyAlignment="1">
      <alignment horizontal="center" vertical="center" wrapText="1"/>
    </xf>
    <xf numFmtId="0" fontId="194" fillId="0" borderId="4" xfId="0" applyFont="1" applyBorder="1" applyAlignment="1">
      <alignment horizontal="left" vertical="center" wrapText="1"/>
    </xf>
    <xf numFmtId="3" fontId="194" fillId="5" borderId="4" xfId="0" applyNumberFormat="1" applyFont="1" applyFill="1" applyBorder="1" applyAlignment="1">
      <alignment horizontal="left" vertical="center"/>
    </xf>
    <xf numFmtId="2" fontId="194" fillId="0" borderId="1" xfId="0" quotePrefix="1" applyNumberFormat="1" applyFont="1" applyBorder="1" applyAlignment="1">
      <alignment horizontal="center" vertical="center" wrapText="1"/>
    </xf>
    <xf numFmtId="3" fontId="194" fillId="0" borderId="4" xfId="0" applyNumberFormat="1" applyFont="1" applyBorder="1" applyAlignment="1">
      <alignment horizontal="left" vertical="center" wrapText="1"/>
    </xf>
    <xf numFmtId="4" fontId="194" fillId="5" borderId="1" xfId="0" quotePrefix="1" applyNumberFormat="1" applyFont="1" applyFill="1" applyBorder="1" applyAlignment="1">
      <alignment horizontal="center" vertical="center" wrapText="1"/>
    </xf>
    <xf numFmtId="0" fontId="195" fillId="5" borderId="4" xfId="0" applyFont="1" applyFill="1" applyBorder="1" applyAlignment="1">
      <alignment vertical="center" wrapText="1"/>
    </xf>
    <xf numFmtId="2" fontId="194" fillId="5" borderId="1" xfId="0" applyNumberFormat="1" applyFont="1" applyFill="1" applyBorder="1" applyAlignment="1">
      <alignment horizontal="center" vertical="center"/>
    </xf>
    <xf numFmtId="0" fontId="197" fillId="0" borderId="1" xfId="0" applyFont="1" applyBorder="1" applyAlignment="1">
      <alignment horizontal="center" vertical="center"/>
    </xf>
    <xf numFmtId="0" fontId="197" fillId="5" borderId="1" xfId="0" applyFont="1" applyFill="1" applyBorder="1" applyAlignment="1">
      <alignment horizontal="left" vertical="center" wrapText="1"/>
    </xf>
    <xf numFmtId="3" fontId="197" fillId="5" borderId="1" xfId="0" applyNumberFormat="1" applyFont="1" applyFill="1" applyBorder="1" applyAlignment="1">
      <alignment horizontal="center" vertical="center" wrapText="1"/>
    </xf>
    <xf numFmtId="0" fontId="197" fillId="0" borderId="1" xfId="0" applyFont="1" applyBorder="1" applyAlignment="1">
      <alignment vertical="center"/>
    </xf>
    <xf numFmtId="4" fontId="197" fillId="5" borderId="1" xfId="0" applyNumberFormat="1" applyFont="1" applyFill="1" applyBorder="1" applyAlignment="1">
      <alignment horizontal="center" vertical="center" wrapText="1"/>
    </xf>
    <xf numFmtId="181" fontId="197" fillId="5" borderId="1" xfId="0" applyNumberFormat="1" applyFont="1" applyFill="1" applyBorder="1" applyAlignment="1">
      <alignment horizontal="right" vertical="center" wrapText="1"/>
    </xf>
    <xf numFmtId="181" fontId="197" fillId="0" borderId="1" xfId="17" quotePrefix="1" applyNumberFormat="1" applyFont="1" applyFill="1" applyBorder="1" applyAlignment="1">
      <alignment horizontal="right" vertical="center" wrapText="1"/>
    </xf>
    <xf numFmtId="9" fontId="197" fillId="0" borderId="1" xfId="0" applyNumberFormat="1" applyFont="1" applyBorder="1" applyAlignment="1">
      <alignment horizontal="center" vertical="center"/>
    </xf>
    <xf numFmtId="0" fontId="197" fillId="5" borderId="10" xfId="0" applyFont="1" applyFill="1" applyBorder="1" applyAlignment="1">
      <alignment horizontal="center" vertical="center"/>
    </xf>
    <xf numFmtId="3" fontId="197" fillId="5" borderId="1" xfId="0" applyNumberFormat="1" applyFont="1" applyFill="1" applyBorder="1" applyAlignment="1">
      <alignment vertical="center"/>
    </xf>
    <xf numFmtId="3" fontId="197" fillId="9" borderId="1" xfId="0" applyNumberFormat="1" applyFont="1" applyFill="1" applyBorder="1" applyAlignment="1">
      <alignment horizontal="center" vertical="center"/>
    </xf>
    <xf numFmtId="0" fontId="197" fillId="9" borderId="1" xfId="0" applyFont="1" applyFill="1" applyBorder="1" applyAlignment="1">
      <alignment horizontal="center" vertical="center" wrapText="1"/>
    </xf>
    <xf numFmtId="4" fontId="197" fillId="9" borderId="1" xfId="0" quotePrefix="1" applyNumberFormat="1" applyFont="1" applyFill="1" applyBorder="1" applyAlignment="1">
      <alignment horizontal="center" vertical="center" wrapText="1"/>
    </xf>
    <xf numFmtId="181" fontId="34" fillId="5" borderId="1" xfId="0" applyNumberFormat="1" applyFont="1" applyFill="1" applyBorder="1" applyAlignment="1">
      <alignment horizontal="right" vertical="center" wrapText="1"/>
    </xf>
    <xf numFmtId="2" fontId="197" fillId="9" borderId="1" xfId="0" applyNumberFormat="1" applyFont="1" applyFill="1" applyBorder="1" applyAlignment="1">
      <alignment horizontal="center" vertical="center" wrapText="1"/>
    </xf>
    <xf numFmtId="2" fontId="197" fillId="9" borderId="1" xfId="1" applyNumberFormat="1" applyFont="1" applyFill="1" applyBorder="1" applyAlignment="1">
      <alignment horizontal="center" vertical="center" wrapText="1"/>
    </xf>
    <xf numFmtId="43" fontId="197" fillId="5" borderId="1" xfId="1" applyFont="1" applyFill="1" applyBorder="1" applyAlignment="1">
      <alignment horizontal="center" vertical="center" wrapText="1"/>
    </xf>
    <xf numFmtId="3" fontId="197" fillId="9" borderId="1" xfId="0" applyNumberFormat="1" applyFont="1" applyFill="1" applyBorder="1" applyAlignment="1">
      <alignment horizontal="center" vertical="center" wrapText="1"/>
    </xf>
    <xf numFmtId="4" fontId="197" fillId="9" borderId="1" xfId="0" applyNumberFormat="1" applyFont="1" applyFill="1" applyBorder="1" applyAlignment="1">
      <alignment horizontal="center" vertical="center" wrapText="1"/>
    </xf>
    <xf numFmtId="181" fontId="197" fillId="5" borderId="1" xfId="0" quotePrefix="1" applyNumberFormat="1" applyFont="1" applyFill="1" applyBorder="1" applyAlignment="1">
      <alignment horizontal="right" vertical="center" wrapText="1"/>
    </xf>
    <xf numFmtId="181" fontId="197" fillId="0" borderId="1" xfId="1" applyNumberFormat="1" applyFont="1" applyBorder="1" applyAlignment="1" applyProtection="1">
      <alignment horizontal="right" vertical="center"/>
      <protection locked="0"/>
    </xf>
    <xf numFmtId="2" fontId="197" fillId="9" borderId="1" xfId="0" quotePrefix="1" applyNumberFormat="1" applyFont="1" applyFill="1" applyBorder="1" applyAlignment="1">
      <alignment horizontal="center" vertical="center" wrapText="1"/>
    </xf>
    <xf numFmtId="3" fontId="197" fillId="0" borderId="1" xfId="0" applyNumberFormat="1" applyFont="1" applyBorder="1" applyAlignment="1">
      <alignment horizontal="center" vertical="center" wrapText="1"/>
    </xf>
    <xf numFmtId="4" fontId="197" fillId="0" borderId="1" xfId="0" applyNumberFormat="1" applyFont="1" applyBorder="1" applyAlignment="1">
      <alignment horizontal="center" vertical="center" wrapText="1"/>
    </xf>
    <xf numFmtId="43" fontId="197" fillId="0" borderId="1" xfId="1" applyFont="1" applyBorder="1" applyAlignment="1">
      <alignment horizontal="center" vertical="center" wrapText="1"/>
    </xf>
    <xf numFmtId="181" fontId="197" fillId="0" borderId="1" xfId="0" applyNumberFormat="1" applyFont="1" applyBorder="1" applyAlignment="1">
      <alignment horizontal="right" vertical="center" wrapText="1"/>
    </xf>
    <xf numFmtId="181" fontId="197" fillId="0" borderId="1" xfId="0" quotePrefix="1" applyNumberFormat="1" applyFont="1" applyBorder="1" applyAlignment="1">
      <alignment horizontal="right" vertical="center"/>
    </xf>
    <xf numFmtId="181" fontId="197" fillId="0" borderId="1" xfId="0" quotePrefix="1" applyNumberFormat="1" applyFont="1" applyBorder="1" applyAlignment="1">
      <alignment horizontal="right" vertical="center" wrapText="1"/>
    </xf>
    <xf numFmtId="3" fontId="197" fillId="5" borderId="1" xfId="0" applyNumberFormat="1" applyFont="1" applyFill="1" applyBorder="1" applyAlignment="1">
      <alignment horizontal="left" vertical="center" wrapText="1"/>
    </xf>
    <xf numFmtId="0" fontId="197" fillId="0" borderId="10" xfId="0" applyFont="1" applyBorder="1" applyAlignment="1">
      <alignment horizontal="center" vertical="center"/>
    </xf>
    <xf numFmtId="0" fontId="197" fillId="5" borderId="1" xfId="0" applyFont="1" applyFill="1" applyBorder="1" applyAlignment="1">
      <alignment horizontal="center" vertical="center" wrapText="1"/>
    </xf>
    <xf numFmtId="0" fontId="197" fillId="0" borderId="1" xfId="0" applyFont="1" applyBorder="1" applyAlignment="1">
      <alignment horizontal="left" vertical="center" wrapText="1"/>
    </xf>
    <xf numFmtId="0" fontId="197" fillId="0" borderId="1" xfId="0" applyFont="1" applyBorder="1" applyAlignment="1">
      <alignment vertical="center" wrapText="1"/>
    </xf>
    <xf numFmtId="0" fontId="197" fillId="0" borderId="1" xfId="0" applyFont="1" applyBorder="1" applyAlignment="1">
      <alignment horizontal="center" vertical="center" wrapText="1"/>
    </xf>
    <xf numFmtId="2" fontId="197" fillId="0" borderId="1" xfId="0" quotePrefix="1" applyNumberFormat="1" applyFont="1" applyBorder="1" applyAlignment="1">
      <alignment horizontal="center" vertical="center" wrapText="1"/>
    </xf>
    <xf numFmtId="3" fontId="197" fillId="9" borderId="5" xfId="0" applyNumberFormat="1" applyFont="1" applyFill="1" applyBorder="1" applyAlignment="1">
      <alignment horizontal="center" vertical="center" wrapText="1"/>
    </xf>
    <xf numFmtId="0" fontId="197" fillId="9" borderId="5" xfId="0" applyFont="1" applyFill="1" applyBorder="1" applyAlignment="1">
      <alignment horizontal="center" vertical="center" wrapText="1"/>
    </xf>
    <xf numFmtId="4" fontId="197" fillId="5" borderId="5" xfId="0" applyNumberFormat="1" applyFont="1" applyFill="1" applyBorder="1" applyAlignment="1">
      <alignment horizontal="center" vertical="center" wrapText="1"/>
    </xf>
    <xf numFmtId="4" fontId="197" fillId="9" borderId="5" xfId="0" applyNumberFormat="1" applyFont="1" applyFill="1" applyBorder="1" applyAlignment="1">
      <alignment horizontal="center" vertical="center" wrapText="1"/>
    </xf>
    <xf numFmtId="181" fontId="197" fillId="5" borderId="5" xfId="0" applyNumberFormat="1" applyFont="1" applyFill="1" applyBorder="1" applyAlignment="1">
      <alignment horizontal="center" vertical="center" wrapText="1"/>
    </xf>
    <xf numFmtId="181" fontId="197" fillId="0" borderId="5" xfId="17" quotePrefix="1" applyNumberFormat="1" applyFont="1" applyFill="1" applyBorder="1" applyAlignment="1">
      <alignment horizontal="center" vertical="center" wrapText="1"/>
    </xf>
    <xf numFmtId="2" fontId="197" fillId="9" borderId="5" xfId="0" applyNumberFormat="1" applyFont="1" applyFill="1" applyBorder="1" applyAlignment="1">
      <alignment horizontal="center" vertical="center"/>
    </xf>
    <xf numFmtId="2" fontId="197" fillId="9" borderId="5" xfId="0" applyNumberFormat="1" applyFont="1" applyFill="1" applyBorder="1" applyAlignment="1">
      <alignment horizontal="center" vertical="center" wrapText="1"/>
    </xf>
    <xf numFmtId="43" fontId="197" fillId="5" borderId="5" xfId="1" applyFont="1" applyFill="1" applyBorder="1" applyAlignment="1">
      <alignment horizontal="center" vertical="center" wrapText="1"/>
    </xf>
    <xf numFmtId="0" fontId="197" fillId="5" borderId="1" xfId="0" applyFont="1" applyFill="1" applyBorder="1" applyAlignment="1">
      <alignment vertical="center" wrapText="1"/>
    </xf>
    <xf numFmtId="0" fontId="197" fillId="9" borderId="1" xfId="0" applyFont="1" applyFill="1" applyBorder="1" applyAlignment="1">
      <alignment horizontal="center" vertical="center"/>
    </xf>
    <xf numFmtId="0" fontId="197" fillId="5" borderId="1" xfId="0" applyFont="1" applyFill="1" applyBorder="1" applyAlignment="1">
      <alignment horizontal="center" vertical="center"/>
    </xf>
    <xf numFmtId="0" fontId="198" fillId="9" borderId="1" xfId="0" applyFont="1" applyFill="1" applyBorder="1" applyAlignment="1">
      <alignment horizontal="center" vertical="center"/>
    </xf>
    <xf numFmtId="0" fontId="198" fillId="9" borderId="1" xfId="0" applyFont="1" applyFill="1" applyBorder="1" applyAlignment="1">
      <alignment horizontal="center" vertical="center" wrapText="1"/>
    </xf>
    <xf numFmtId="181" fontId="197" fillId="0" borderId="1" xfId="17" applyNumberFormat="1" applyFont="1" applyFill="1" applyBorder="1" applyAlignment="1" applyProtection="1">
      <alignment horizontal="right" vertical="center"/>
      <protection locked="0"/>
    </xf>
    <xf numFmtId="181" fontId="199" fillId="5" borderId="1" xfId="0" applyNumberFormat="1" applyFont="1" applyFill="1" applyBorder="1" applyAlignment="1">
      <alignment horizontal="right" vertical="center" wrapText="1"/>
    </xf>
    <xf numFmtId="181" fontId="197" fillId="5" borderId="1" xfId="0" applyNumberFormat="1" applyFont="1" applyFill="1" applyBorder="1" applyAlignment="1">
      <alignment horizontal="right" vertical="center"/>
    </xf>
    <xf numFmtId="2" fontId="197" fillId="9" borderId="1" xfId="0" applyNumberFormat="1" applyFont="1" applyFill="1" applyBorder="1" applyAlignment="1">
      <alignment horizontal="center" vertical="center"/>
    </xf>
    <xf numFmtId="0" fontId="77" fillId="6" borderId="1" xfId="0" applyFont="1" applyFill="1" applyBorder="1" applyAlignment="1" applyProtection="1">
      <alignment vertical="center"/>
      <protection hidden="1"/>
    </xf>
    <xf numFmtId="43" fontId="77" fillId="6" borderId="1" xfId="0" applyNumberFormat="1" applyFont="1" applyFill="1" applyBorder="1" applyAlignment="1" applyProtection="1">
      <alignment vertical="center"/>
      <protection hidden="1"/>
    </xf>
    <xf numFmtId="43" fontId="77" fillId="6" borderId="1" xfId="1" applyFont="1" applyFill="1" applyBorder="1" applyAlignment="1" applyProtection="1">
      <alignment vertical="center"/>
      <protection hidden="1"/>
    </xf>
    <xf numFmtId="2" fontId="77" fillId="6" borderId="1" xfId="0" applyNumberFormat="1" applyFont="1" applyFill="1" applyBorder="1" applyAlignment="1" applyProtection="1">
      <alignment vertical="center"/>
      <protection hidden="1"/>
    </xf>
    <xf numFmtId="0" fontId="77" fillId="6" borderId="4" xfId="0" applyFont="1" applyFill="1" applyBorder="1" applyAlignment="1" applyProtection="1">
      <alignment vertical="center"/>
      <protection hidden="1"/>
    </xf>
    <xf numFmtId="4" fontId="77" fillId="6" borderId="1" xfId="0" applyNumberFormat="1" applyFont="1" applyFill="1" applyBorder="1" applyAlignment="1" applyProtection="1">
      <alignment vertical="center"/>
      <protection hidden="1"/>
    </xf>
    <xf numFmtId="0" fontId="77" fillId="6" borderId="6" xfId="0" applyFont="1" applyFill="1" applyBorder="1" applyAlignment="1" applyProtection="1">
      <alignment vertical="center"/>
      <protection hidden="1"/>
    </xf>
    <xf numFmtId="43" fontId="77" fillId="6" borderId="6" xfId="0" applyNumberFormat="1" applyFont="1" applyFill="1" applyBorder="1" applyAlignment="1" applyProtection="1">
      <alignment vertical="center"/>
      <protection hidden="1"/>
    </xf>
    <xf numFmtId="0" fontId="77" fillId="6" borderId="7" xfId="0" applyFont="1" applyFill="1" applyBorder="1" applyAlignment="1" applyProtection="1">
      <alignment vertical="center"/>
      <protection hidden="1"/>
    </xf>
    <xf numFmtId="43" fontId="163" fillId="25" borderId="34" xfId="0" applyNumberFormat="1" applyFont="1" applyFill="1" applyBorder="1" applyAlignment="1" applyProtection="1">
      <alignment vertical="center"/>
      <protection hidden="1"/>
    </xf>
    <xf numFmtId="0" fontId="163" fillId="25" borderId="36" xfId="0" applyFont="1" applyFill="1" applyBorder="1" applyAlignment="1" applyProtection="1">
      <alignment vertical="center"/>
      <protection hidden="1"/>
    </xf>
    <xf numFmtId="0" fontId="34" fillId="5" borderId="1" xfId="0" quotePrefix="1" applyFont="1" applyFill="1" applyBorder="1" applyAlignment="1">
      <alignment vertical="center" wrapText="1"/>
    </xf>
    <xf numFmtId="0" fontId="201" fillId="0" borderId="1" xfId="0" quotePrefix="1" applyFont="1" applyBorder="1" applyAlignment="1">
      <alignment vertical="center" wrapText="1"/>
    </xf>
    <xf numFmtId="0" fontId="201" fillId="9" borderId="1" xfId="0" quotePrefix="1" applyFont="1" applyFill="1" applyBorder="1" applyAlignment="1">
      <alignment vertical="center" wrapText="1"/>
    </xf>
    <xf numFmtId="0" fontId="199" fillId="9" borderId="1" xfId="0" applyFont="1" applyFill="1" applyBorder="1" applyAlignment="1">
      <alignment horizontal="center" vertical="center"/>
    </xf>
    <xf numFmtId="181" fontId="197" fillId="0" borderId="1" xfId="17" applyNumberFormat="1" applyFont="1" applyFill="1" applyBorder="1" applyAlignment="1">
      <alignment horizontal="right" vertical="center" wrapText="1"/>
    </xf>
    <xf numFmtId="2" fontId="197" fillId="5" borderId="1" xfId="0" applyNumberFormat="1" applyFont="1" applyFill="1" applyBorder="1" applyAlignment="1">
      <alignment horizontal="center" vertical="center"/>
    </xf>
    <xf numFmtId="0" fontId="197" fillId="5" borderId="4" xfId="0" applyFont="1" applyFill="1" applyBorder="1" applyAlignment="1">
      <alignment vertical="center"/>
    </xf>
    <xf numFmtId="0" fontId="34" fillId="5" borderId="69" xfId="26" applyFont="1" applyFill="1" applyBorder="1" applyAlignment="1">
      <alignment wrapText="1"/>
    </xf>
    <xf numFmtId="0" fontId="197" fillId="0" borderId="1" xfId="0" applyFont="1" applyBorder="1" applyAlignment="1">
      <alignment horizontal="left" vertical="center"/>
    </xf>
    <xf numFmtId="0" fontId="34" fillId="9" borderId="1" xfId="0" quotePrefix="1" applyFont="1" applyFill="1" applyBorder="1" applyAlignment="1">
      <alignment vertical="center" wrapText="1"/>
    </xf>
    <xf numFmtId="1" fontId="197" fillId="9" borderId="1" xfId="0" applyNumberFormat="1" applyFont="1" applyFill="1" applyBorder="1" applyAlignment="1">
      <alignment horizontal="center" vertical="center"/>
    </xf>
    <xf numFmtId="2" fontId="197" fillId="0" borderId="1" xfId="0" applyNumberFormat="1" applyFont="1" applyBorder="1" applyAlignment="1">
      <alignment horizontal="center" vertical="center"/>
    </xf>
    <xf numFmtId="0" fontId="197" fillId="0" borderId="4" xfId="0" applyFont="1" applyBorder="1" applyAlignment="1">
      <alignment vertical="center"/>
    </xf>
    <xf numFmtId="0" fontId="202" fillId="5" borderId="1" xfId="0" applyFont="1" applyFill="1" applyBorder="1" applyAlignment="1">
      <alignment horizontal="left" vertical="center" wrapText="1"/>
    </xf>
    <xf numFmtId="4" fontId="202" fillId="5" borderId="1" xfId="0" applyNumberFormat="1" applyFont="1" applyFill="1" applyBorder="1" applyAlignment="1">
      <alignment horizontal="center" vertical="center" wrapText="1"/>
    </xf>
    <xf numFmtId="0" fontId="202" fillId="0" borderId="1" xfId="0" applyFont="1" applyBorder="1" applyAlignment="1">
      <alignment horizontal="left" vertical="center"/>
    </xf>
    <xf numFmtId="0" fontId="202" fillId="0" borderId="69" xfId="26" applyFont="1" applyBorder="1" applyAlignment="1">
      <alignment wrapText="1"/>
    </xf>
    <xf numFmtId="0" fontId="197" fillId="0" borderId="3" xfId="0" applyFont="1" applyBorder="1" applyAlignment="1">
      <alignment horizontal="left" vertical="center"/>
    </xf>
    <xf numFmtId="181" fontId="77" fillId="0" borderId="1" xfId="1" applyNumberFormat="1" applyFont="1" applyBorder="1" applyAlignment="1" applyProtection="1">
      <alignment horizontal="right" vertical="center"/>
      <protection locked="0"/>
    </xf>
    <xf numFmtId="0" fontId="77" fillId="0" borderId="66" xfId="0" applyFont="1" applyBorder="1" applyAlignment="1" applyProtection="1">
      <alignment vertical="center"/>
      <protection hidden="1"/>
    </xf>
    <xf numFmtId="0" fontId="77" fillId="0" borderId="5" xfId="0" applyFont="1" applyBorder="1" applyAlignment="1" applyProtection="1">
      <alignment horizontal="left" vertical="center"/>
      <protection locked="0"/>
    </xf>
    <xf numFmtId="0" fontId="77" fillId="0" borderId="5" xfId="0" applyFont="1" applyBorder="1" applyAlignment="1" applyProtection="1">
      <alignment vertical="center"/>
      <protection locked="0"/>
    </xf>
    <xf numFmtId="0" fontId="77" fillId="0" borderId="1" xfId="0" applyFont="1" applyBorder="1" applyAlignment="1" applyProtection="1">
      <alignment vertical="center"/>
      <protection locked="0"/>
    </xf>
    <xf numFmtId="43" fontId="77" fillId="0" borderId="5" xfId="1" applyFont="1" applyBorder="1" applyAlignment="1" applyProtection="1">
      <alignment vertical="center"/>
      <protection locked="0"/>
    </xf>
    <xf numFmtId="0" fontId="77" fillId="0" borderId="5" xfId="1" applyNumberFormat="1" applyFont="1" applyBorder="1" applyAlignment="1" applyProtection="1">
      <alignment vertical="center"/>
      <protection locked="0"/>
    </xf>
    <xf numFmtId="181" fontId="77" fillId="4" borderId="1" xfId="17" applyNumberFormat="1" applyFont="1" applyBorder="1" applyAlignment="1">
      <alignment horizontal="right" vertical="center" wrapText="1"/>
    </xf>
    <xf numFmtId="43" fontId="197" fillId="5" borderId="1" xfId="0" applyNumberFormat="1" applyFont="1" applyFill="1" applyBorder="1" applyAlignment="1">
      <alignment horizontal="center" vertical="center" wrapText="1"/>
    </xf>
    <xf numFmtId="4" fontId="197" fillId="5" borderId="4" xfId="0" applyNumberFormat="1" applyFont="1" applyFill="1" applyBorder="1" applyAlignment="1">
      <alignment horizontal="center" vertical="center" wrapText="1"/>
    </xf>
    <xf numFmtId="0" fontId="77" fillId="0" borderId="10" xfId="0" applyFont="1" applyBorder="1" applyAlignment="1" applyProtection="1">
      <alignment vertical="center"/>
      <protection hidden="1"/>
    </xf>
    <xf numFmtId="0" fontId="77" fillId="0" borderId="1" xfId="0" applyFont="1" applyBorder="1" applyAlignment="1" applyProtection="1">
      <alignment horizontal="left" vertical="center"/>
      <protection locked="0"/>
    </xf>
    <xf numFmtId="43" fontId="77" fillId="0" borderId="1" xfId="1" applyFont="1" applyBorder="1" applyAlignment="1" applyProtection="1">
      <alignment vertical="center"/>
      <protection locked="0"/>
    </xf>
    <xf numFmtId="0" fontId="77" fillId="0" borderId="1" xfId="1" applyNumberFormat="1" applyFont="1" applyBorder="1" applyAlignment="1" applyProtection="1">
      <alignment vertical="center"/>
      <protection locked="0"/>
    </xf>
    <xf numFmtId="4" fontId="197" fillId="15" borderId="1" xfId="0" applyNumberFormat="1" applyFont="1" applyFill="1" applyBorder="1" applyAlignment="1">
      <alignment horizontal="center" vertical="center" wrapText="1"/>
    </xf>
    <xf numFmtId="181" fontId="203" fillId="4" borderId="1" xfId="17" applyNumberFormat="1" applyFont="1" applyBorder="1" applyAlignment="1">
      <alignment horizontal="right" vertical="center" wrapText="1"/>
    </xf>
    <xf numFmtId="0" fontId="77" fillId="15" borderId="1" xfId="0" applyFont="1" applyFill="1" applyBorder="1" applyAlignment="1" applyProtection="1">
      <alignment horizontal="left" vertical="center"/>
      <protection locked="0"/>
    </xf>
    <xf numFmtId="0" fontId="77" fillId="15" borderId="5" xfId="0" applyFont="1" applyFill="1" applyBorder="1" applyAlignment="1" applyProtection="1">
      <alignment horizontal="left" vertical="center"/>
      <protection locked="0"/>
    </xf>
    <xf numFmtId="0" fontId="204" fillId="25" borderId="34" xfId="0" applyFont="1" applyFill="1" applyBorder="1" applyAlignment="1" applyProtection="1">
      <alignment vertical="center"/>
      <protection hidden="1"/>
    </xf>
    <xf numFmtId="43" fontId="204" fillId="25" borderId="34" xfId="0" applyNumberFormat="1" applyFont="1" applyFill="1" applyBorder="1" applyAlignment="1" applyProtection="1">
      <alignment vertical="center"/>
      <protection hidden="1"/>
    </xf>
    <xf numFmtId="43" fontId="28" fillId="7" borderId="1" xfId="1" applyFont="1" applyFill="1" applyBorder="1" applyAlignment="1">
      <alignment vertical="center"/>
    </xf>
    <xf numFmtId="43" fontId="28" fillId="7" borderId="9" xfId="1" applyFont="1" applyFill="1" applyBorder="1" applyAlignment="1">
      <alignment vertical="center"/>
    </xf>
    <xf numFmtId="43" fontId="110" fillId="7" borderId="9" xfId="0" applyNumberFormat="1" applyFont="1" applyFill="1" applyBorder="1" applyAlignment="1">
      <alignment horizontal="right" vertical="center"/>
    </xf>
    <xf numFmtId="43" fontId="110" fillId="7" borderId="30" xfId="0" applyNumberFormat="1" applyFont="1" applyFill="1" applyBorder="1" applyAlignment="1">
      <alignment horizontal="right" vertical="center"/>
    </xf>
    <xf numFmtId="43" fontId="110" fillId="20" borderId="9" xfId="1" applyFont="1" applyFill="1" applyBorder="1" applyAlignment="1">
      <alignment horizontal="right"/>
    </xf>
    <xf numFmtId="43" fontId="110" fillId="20" borderId="30" xfId="1" applyFont="1" applyFill="1" applyBorder="1" applyAlignment="1">
      <alignment horizontal="right"/>
    </xf>
    <xf numFmtId="0" fontId="169" fillId="8" borderId="29" xfId="0" applyFont="1" applyFill="1" applyBorder="1" applyAlignment="1">
      <alignment horizontal="center" vertical="center" textRotation="255"/>
    </xf>
    <xf numFmtId="0" fontId="169" fillId="8" borderId="31" xfId="0" applyFont="1" applyFill="1" applyBorder="1" applyAlignment="1">
      <alignment horizontal="center" vertical="center" textRotation="255"/>
    </xf>
    <xf numFmtId="0" fontId="169" fillId="8" borderId="5" xfId="0" applyFont="1" applyFill="1" applyBorder="1" applyAlignment="1">
      <alignment horizontal="center" vertical="center" textRotation="255"/>
    </xf>
    <xf numFmtId="43" fontId="70" fillId="0" borderId="71" xfId="1" applyFont="1" applyBorder="1" applyAlignment="1">
      <alignment horizontal="center"/>
    </xf>
    <xf numFmtId="43" fontId="70" fillId="0" borderId="69" xfId="1" applyFont="1" applyBorder="1" applyAlignment="1">
      <alignment horizontal="center"/>
    </xf>
    <xf numFmtId="2" fontId="109" fillId="5" borderId="9" xfId="1" applyNumberFormat="1" applyFont="1" applyFill="1" applyBorder="1" applyAlignment="1"/>
    <xf numFmtId="2" fontId="109" fillId="5" borderId="30" xfId="1" applyNumberFormat="1" applyFont="1" applyFill="1" applyBorder="1" applyAlignment="1"/>
    <xf numFmtId="9" fontId="109" fillId="5" borderId="29" xfId="35" applyFont="1" applyFill="1" applyBorder="1" applyAlignment="1">
      <alignment horizontal="center" vertical="center"/>
    </xf>
    <xf numFmtId="9" fontId="109" fillId="5" borderId="31" xfId="35" applyFont="1" applyFill="1" applyBorder="1" applyAlignment="1">
      <alignment horizontal="center" vertical="center"/>
    </xf>
    <xf numFmtId="9" fontId="109" fillId="5" borderId="5" xfId="35" applyFont="1" applyFill="1" applyBorder="1" applyAlignment="1">
      <alignment horizontal="center" vertical="center"/>
    </xf>
    <xf numFmtId="43" fontId="109" fillId="0" borderId="31" xfId="1" applyFont="1" applyFill="1" applyBorder="1" applyAlignment="1">
      <alignment horizontal="center" vertical="center"/>
    </xf>
    <xf numFmtId="43" fontId="109" fillId="0" borderId="5" xfId="1" applyFont="1" applyFill="1" applyBorder="1" applyAlignment="1">
      <alignment horizontal="center" vertical="center"/>
    </xf>
    <xf numFmtId="43" fontId="109" fillId="0" borderId="29" xfId="1" applyFont="1" applyFill="1" applyBorder="1" applyAlignment="1">
      <alignment horizontal="center" vertical="center"/>
    </xf>
    <xf numFmtId="43" fontId="166" fillId="7" borderId="9" xfId="1" applyFont="1" applyFill="1" applyBorder="1" applyAlignment="1">
      <alignment horizontal="center" vertical="center"/>
    </xf>
    <xf numFmtId="43" fontId="166" fillId="7" borderId="30" xfId="1" applyFont="1" applyFill="1" applyBorder="1" applyAlignment="1">
      <alignment horizontal="center" vertical="center"/>
    </xf>
    <xf numFmtId="0" fontId="73" fillId="0" borderId="9" xfId="0" applyFont="1" applyFill="1" applyBorder="1" applyAlignment="1">
      <alignment horizontal="center"/>
    </xf>
    <xf numFmtId="0" fontId="73" fillId="0" borderId="3" xfId="0" applyFont="1" applyFill="1" applyBorder="1" applyAlignment="1">
      <alignment horizontal="center"/>
    </xf>
    <xf numFmtId="0" fontId="73" fillId="0" borderId="30" xfId="0" applyFont="1" applyFill="1" applyBorder="1" applyAlignment="1">
      <alignment horizontal="center"/>
    </xf>
    <xf numFmtId="0" fontId="170" fillId="28" borderId="9" xfId="21" applyFont="1" applyFill="1" applyBorder="1" applyAlignment="1">
      <alignment horizontal="center" vertical="center"/>
    </xf>
    <xf numFmtId="0" fontId="170" fillId="28" borderId="3" xfId="21" applyFont="1" applyFill="1" applyBorder="1" applyAlignment="1">
      <alignment horizontal="center" vertical="center"/>
    </xf>
    <xf numFmtId="43" fontId="114" fillId="0" borderId="1" xfId="1" applyFont="1" applyFill="1" applyBorder="1" applyAlignment="1">
      <alignment horizontal="center" vertical="center"/>
    </xf>
    <xf numFmtId="43" fontId="39" fillId="8" borderId="29" xfId="1" applyFont="1" applyFill="1" applyBorder="1" applyAlignment="1">
      <alignment horizontal="center" vertical="center" wrapText="1"/>
    </xf>
    <xf numFmtId="43" fontId="39" fillId="8" borderId="5" xfId="1" applyFont="1" applyFill="1" applyBorder="1" applyAlignment="1">
      <alignment horizontal="center" vertical="center" wrapText="1"/>
    </xf>
    <xf numFmtId="0" fontId="142" fillId="25" borderId="9" xfId="21" applyFont="1" applyFill="1" applyBorder="1" applyAlignment="1">
      <alignment horizontal="center" vertical="center"/>
    </xf>
    <xf numFmtId="0" fontId="142" fillId="25" borderId="3" xfId="21" applyFont="1" applyFill="1" applyBorder="1" applyAlignment="1">
      <alignment horizontal="center" vertical="center"/>
    </xf>
    <xf numFmtId="0" fontId="142" fillId="25" borderId="30" xfId="21" applyFont="1" applyFill="1" applyBorder="1" applyAlignment="1">
      <alignment horizontal="center" vertical="center"/>
    </xf>
    <xf numFmtId="0" fontId="114" fillId="8" borderId="70" xfId="0" applyFont="1" applyFill="1" applyBorder="1" applyAlignment="1">
      <alignment horizontal="center" vertical="center"/>
    </xf>
    <xf numFmtId="0" fontId="114" fillId="8" borderId="45" xfId="0" applyFont="1" applyFill="1" applyBorder="1" applyAlignment="1">
      <alignment horizontal="center" vertical="center"/>
    </xf>
    <xf numFmtId="0" fontId="114" fillId="8" borderId="1" xfId="0" applyFont="1" applyFill="1" applyBorder="1" applyAlignment="1">
      <alignment horizontal="center" vertical="center" wrapText="1"/>
    </xf>
    <xf numFmtId="0" fontId="114" fillId="8" borderId="29" xfId="0" applyFont="1" applyFill="1" applyBorder="1" applyAlignment="1">
      <alignment horizontal="center" vertical="center" wrapText="1"/>
    </xf>
    <xf numFmtId="0" fontId="114" fillId="8" borderId="29" xfId="0" applyFont="1" applyFill="1" applyBorder="1" applyAlignment="1">
      <alignment horizontal="center" vertical="center" textRotation="45" wrapText="1"/>
    </xf>
    <xf numFmtId="0" fontId="114" fillId="8" borderId="5" xfId="0" applyFont="1" applyFill="1" applyBorder="1" applyAlignment="1">
      <alignment horizontal="center" vertical="center" textRotation="45" wrapText="1"/>
    </xf>
    <xf numFmtId="0" fontId="72" fillId="5" borderId="29" xfId="0" applyFont="1" applyFill="1" applyBorder="1" applyAlignment="1">
      <alignment horizontal="center" vertical="center" textRotation="45" wrapText="1"/>
    </xf>
    <xf numFmtId="0" fontId="72" fillId="5" borderId="5" xfId="0" applyFont="1" applyFill="1" applyBorder="1" applyAlignment="1">
      <alignment horizontal="center" vertical="center" textRotation="45" wrapText="1"/>
    </xf>
    <xf numFmtId="43" fontId="39" fillId="8" borderId="29" xfId="1" applyFont="1" applyFill="1" applyBorder="1" applyAlignment="1">
      <alignment horizontal="center" vertical="center"/>
    </xf>
    <xf numFmtId="43" fontId="39" fillId="8" borderId="5" xfId="1" applyFont="1" applyFill="1" applyBorder="1" applyAlignment="1">
      <alignment horizontal="center" vertical="center"/>
    </xf>
    <xf numFmtId="2" fontId="110" fillId="6" borderId="9" xfId="1" applyNumberFormat="1" applyFont="1" applyFill="1" applyBorder="1" applyAlignment="1"/>
    <xf numFmtId="2" fontId="110" fillId="6" borderId="30" xfId="1" applyNumberFormat="1" applyFont="1" applyFill="1" applyBorder="1" applyAlignment="1"/>
    <xf numFmtId="43" fontId="110" fillId="7" borderId="9" xfId="1" applyFont="1" applyFill="1" applyBorder="1" applyAlignment="1">
      <alignment horizontal="right" vertical="center"/>
    </xf>
    <xf numFmtId="43" fontId="110" fillId="7" borderId="30" xfId="1" applyFont="1" applyFill="1" applyBorder="1" applyAlignment="1">
      <alignment horizontal="right" vertical="center"/>
    </xf>
    <xf numFmtId="43" fontId="110" fillId="6" borderId="9" xfId="1" applyFont="1" applyFill="1" applyBorder="1" applyAlignment="1"/>
    <xf numFmtId="43" fontId="110" fillId="6" borderId="30" xfId="1" applyFont="1" applyFill="1" applyBorder="1" applyAlignment="1"/>
    <xf numFmtId="0" fontId="168" fillId="5" borderId="39" xfId="0" applyFont="1" applyFill="1" applyBorder="1"/>
    <xf numFmtId="0" fontId="168" fillId="5" borderId="0" xfId="0" applyFont="1" applyFill="1" applyBorder="1"/>
    <xf numFmtId="0" fontId="72" fillId="5" borderId="29" xfId="0" applyFont="1" applyFill="1" applyBorder="1" applyAlignment="1">
      <alignment horizontal="center" vertical="center"/>
    </xf>
    <xf numFmtId="0" fontId="72" fillId="5" borderId="5" xfId="0" applyFont="1" applyFill="1" applyBorder="1" applyAlignment="1">
      <alignment horizontal="center" vertical="center"/>
    </xf>
    <xf numFmtId="43" fontId="110" fillId="26" borderId="9" xfId="1" applyFont="1" applyFill="1" applyBorder="1" applyAlignment="1"/>
    <xf numFmtId="43" fontId="110" fillId="26" borderId="30" xfId="1" applyFont="1" applyFill="1" applyBorder="1" applyAlignment="1"/>
    <xf numFmtId="43" fontId="110" fillId="6" borderId="9" xfId="1" applyFont="1" applyFill="1" applyBorder="1" applyAlignment="1">
      <alignment horizontal="right"/>
    </xf>
    <xf numFmtId="43" fontId="110" fillId="6" borderId="30" xfId="1" applyFont="1" applyFill="1" applyBorder="1" applyAlignment="1">
      <alignment horizontal="right"/>
    </xf>
    <xf numFmtId="43" fontId="110" fillId="7" borderId="9" xfId="1" applyFont="1" applyFill="1" applyBorder="1" applyAlignment="1">
      <alignment horizontal="right"/>
    </xf>
    <xf numFmtId="43" fontId="110" fillId="7" borderId="30" xfId="1" applyFont="1" applyFill="1" applyBorder="1" applyAlignment="1">
      <alignment horizontal="right"/>
    </xf>
    <xf numFmtId="43" fontId="39" fillId="8" borderId="1" xfId="1" quotePrefix="1" applyFont="1" applyFill="1" applyBorder="1" applyAlignment="1">
      <alignment horizontal="center" vertical="center"/>
    </xf>
    <xf numFmtId="43" fontId="109" fillId="5" borderId="1" xfId="1" applyFont="1" applyFill="1" applyBorder="1" applyAlignment="1">
      <alignment horizontal="right"/>
    </xf>
    <xf numFmtId="43" fontId="109" fillId="5" borderId="9" xfId="1" applyFont="1" applyFill="1" applyBorder="1" applyAlignment="1">
      <alignment horizontal="right"/>
    </xf>
    <xf numFmtId="43" fontId="109" fillId="5" borderId="30" xfId="1" applyFont="1" applyFill="1" applyBorder="1" applyAlignment="1">
      <alignment horizontal="right"/>
    </xf>
    <xf numFmtId="43" fontId="109" fillId="5" borderId="9" xfId="1" applyFont="1" applyFill="1" applyBorder="1" applyAlignment="1">
      <alignment horizontal="center"/>
    </xf>
    <xf numFmtId="43" fontId="109" fillId="5" borderId="30" xfId="1" applyFont="1" applyFill="1" applyBorder="1" applyAlignment="1">
      <alignment horizontal="center"/>
    </xf>
    <xf numFmtId="2" fontId="109" fillId="5" borderId="9" xfId="1" applyNumberFormat="1" applyFont="1" applyFill="1" applyBorder="1" applyAlignment="1">
      <alignment horizontal="right"/>
    </xf>
    <xf numFmtId="2" fontId="109" fillId="5" borderId="30" xfId="1" applyNumberFormat="1" applyFont="1" applyFill="1" applyBorder="1" applyAlignment="1">
      <alignment horizontal="right"/>
    </xf>
    <xf numFmtId="43" fontId="110" fillId="26" borderId="9" xfId="1" applyFont="1" applyFill="1" applyBorder="1"/>
    <xf numFmtId="43" fontId="110" fillId="26" borderId="30" xfId="1" applyFont="1" applyFill="1" applyBorder="1"/>
    <xf numFmtId="43" fontId="109" fillId="5" borderId="9" xfId="1" applyFont="1" applyFill="1" applyBorder="1" applyAlignment="1"/>
    <xf numFmtId="43" fontId="109" fillId="5" borderId="30" xfId="1" applyFont="1" applyFill="1" applyBorder="1" applyAlignment="1"/>
    <xf numFmtId="43" fontId="109" fillId="0" borderId="9" xfId="1" applyFont="1" applyFill="1" applyBorder="1" applyAlignment="1"/>
    <xf numFmtId="43" fontId="109" fillId="0" borderId="30" xfId="1" applyFont="1" applyFill="1" applyBorder="1" applyAlignment="1"/>
    <xf numFmtId="43" fontId="166" fillId="7" borderId="1" xfId="1" applyFont="1" applyFill="1" applyBorder="1" applyAlignment="1">
      <alignment horizontal="center" vertical="center"/>
    </xf>
    <xf numFmtId="43" fontId="28" fillId="7" borderId="38" xfId="1" applyFont="1" applyFill="1" applyBorder="1" applyAlignment="1">
      <alignment vertical="center"/>
    </xf>
    <xf numFmtId="43" fontId="28" fillId="7" borderId="26" xfId="1" applyFont="1" applyFill="1" applyBorder="1" applyAlignment="1">
      <alignment vertical="center"/>
    </xf>
    <xf numFmtId="43" fontId="70" fillId="0" borderId="39" xfId="1" applyFont="1" applyBorder="1" applyAlignment="1">
      <alignment horizontal="center"/>
    </xf>
    <xf numFmtId="43" fontId="70" fillId="0" borderId="0" xfId="1" applyFont="1" applyAlignment="1">
      <alignment horizontal="center"/>
    </xf>
    <xf numFmtId="0" fontId="73" fillId="0" borderId="9" xfId="0" applyFont="1" applyBorder="1" applyAlignment="1">
      <alignment horizontal="center"/>
    </xf>
    <xf numFmtId="0" fontId="73" fillId="0" borderId="3" xfId="0" applyFont="1" applyBorder="1" applyAlignment="1">
      <alignment horizontal="center"/>
    </xf>
    <xf numFmtId="0" fontId="73" fillId="0" borderId="30" xfId="0" applyFont="1" applyBorder="1" applyAlignment="1">
      <alignment horizontal="center"/>
    </xf>
    <xf numFmtId="43" fontId="109" fillId="5" borderId="9" xfId="1" applyFont="1" applyFill="1" applyBorder="1"/>
    <xf numFmtId="43" fontId="109" fillId="5" borderId="30" xfId="1" applyFont="1" applyFill="1" applyBorder="1"/>
    <xf numFmtId="0" fontId="171" fillId="28" borderId="1" xfId="21" applyFont="1" applyFill="1" applyBorder="1" applyAlignment="1">
      <alignment horizontal="center" vertical="center"/>
    </xf>
    <xf numFmtId="0" fontId="170" fillId="28" borderId="30" xfId="21" applyFont="1" applyFill="1" applyBorder="1" applyAlignment="1">
      <alignment horizontal="center" vertical="center"/>
    </xf>
    <xf numFmtId="0" fontId="110" fillId="8" borderId="1" xfId="0" applyFont="1" applyFill="1" applyBorder="1" applyAlignment="1">
      <alignment horizontal="center" vertical="center"/>
    </xf>
    <xf numFmtId="0" fontId="110" fillId="8" borderId="1" xfId="0" quotePrefix="1" applyFont="1" applyFill="1" applyBorder="1" applyAlignment="1">
      <alignment horizontal="center" vertical="center"/>
    </xf>
    <xf numFmtId="0" fontId="107" fillId="19" borderId="1" xfId="0" applyFont="1" applyFill="1" applyBorder="1" applyAlignment="1">
      <alignment horizontal="center" vertical="center" wrapText="1"/>
    </xf>
    <xf numFmtId="43" fontId="110" fillId="7" borderId="9" xfId="1" applyFont="1" applyFill="1" applyBorder="1" applyAlignment="1">
      <alignment horizontal="left"/>
    </xf>
    <xf numFmtId="43" fontId="110" fillId="7" borderId="30" xfId="1" applyFont="1" applyFill="1" applyBorder="1" applyAlignment="1">
      <alignment horizontal="left"/>
    </xf>
    <xf numFmtId="43" fontId="110" fillId="7" borderId="9" xfId="1" applyFont="1" applyFill="1" applyBorder="1" applyAlignment="1">
      <alignment horizontal="center"/>
    </xf>
    <xf numFmtId="43" fontId="110" fillId="7" borderId="3" xfId="1" applyFont="1" applyFill="1" applyBorder="1" applyAlignment="1">
      <alignment horizontal="center"/>
    </xf>
    <xf numFmtId="43" fontId="110" fillId="7" borderId="30" xfId="1" applyFont="1" applyFill="1" applyBorder="1" applyAlignment="1">
      <alignment horizontal="center"/>
    </xf>
    <xf numFmtId="9" fontId="107" fillId="19" borderId="1" xfId="35" applyFont="1" applyFill="1" applyBorder="1" applyAlignment="1">
      <alignment horizontal="center" vertical="center"/>
    </xf>
    <xf numFmtId="165" fontId="107" fillId="19" borderId="1" xfId="1" applyNumberFormat="1" applyFont="1" applyFill="1" applyBorder="1" applyAlignment="1">
      <alignment horizontal="center" vertical="center"/>
    </xf>
    <xf numFmtId="9" fontId="110" fillId="8" borderId="1" xfId="35" applyFont="1" applyFill="1" applyBorder="1" applyAlignment="1">
      <alignment horizontal="center" vertical="center"/>
    </xf>
    <xf numFmtId="0" fontId="142" fillId="25" borderId="1" xfId="21" applyFont="1" applyFill="1" applyBorder="1" applyAlignment="1">
      <alignment horizontal="center" vertical="center"/>
    </xf>
    <xf numFmtId="9" fontId="110" fillId="6" borderId="9" xfId="35" applyFont="1" applyFill="1" applyBorder="1" applyAlignment="1">
      <alignment horizontal="left" vertical="center"/>
    </xf>
    <xf numFmtId="9" fontId="110" fillId="6" borderId="30" xfId="35" applyFont="1" applyFill="1" applyBorder="1" applyAlignment="1">
      <alignment horizontal="left" vertical="center"/>
    </xf>
    <xf numFmtId="43" fontId="110" fillId="0" borderId="29" xfId="1" applyFont="1" applyBorder="1" applyAlignment="1">
      <alignment horizontal="center" vertical="center"/>
    </xf>
    <xf numFmtId="43" fontId="110" fillId="0" borderId="31" xfId="1" applyFont="1" applyBorder="1" applyAlignment="1">
      <alignment horizontal="center" vertical="center"/>
    </xf>
    <xf numFmtId="43" fontId="110" fillId="0" borderId="5" xfId="1" applyFont="1" applyBorder="1" applyAlignment="1">
      <alignment horizontal="center" vertical="center"/>
    </xf>
    <xf numFmtId="0" fontId="0" fillId="0" borderId="1" xfId="0" applyFont="1" applyBorder="1" applyAlignment="1">
      <alignment horizontal="center"/>
    </xf>
    <xf numFmtId="0" fontId="171" fillId="28" borderId="9" xfId="21" applyFont="1" applyFill="1" applyBorder="1" applyAlignment="1">
      <alignment horizontal="center" vertical="center"/>
    </xf>
    <xf numFmtId="0" fontId="171" fillId="28" borderId="3" xfId="21" applyFont="1" applyFill="1" applyBorder="1" applyAlignment="1">
      <alignment horizontal="center" vertical="center"/>
    </xf>
    <xf numFmtId="0" fontId="110" fillId="8" borderId="9" xfId="0" applyFont="1" applyFill="1" applyBorder="1" applyAlignment="1">
      <alignment horizontal="center" vertical="center"/>
    </xf>
    <xf numFmtId="0" fontId="110" fillId="8" borderId="30" xfId="0" applyFont="1" applyFill="1" applyBorder="1" applyAlignment="1">
      <alignment horizontal="center" vertical="center"/>
    </xf>
    <xf numFmtId="43" fontId="110" fillId="6" borderId="9" xfId="1" applyFont="1" applyFill="1" applyBorder="1" applyAlignment="1">
      <alignment horizontal="left"/>
    </xf>
    <xf numFmtId="43" fontId="110" fillId="6" borderId="30" xfId="1" applyFont="1" applyFill="1" applyBorder="1" applyAlignment="1">
      <alignment horizontal="left"/>
    </xf>
    <xf numFmtId="0" fontId="110" fillId="7" borderId="9" xfId="0" applyFont="1" applyFill="1" applyBorder="1" applyAlignment="1">
      <alignment horizontal="left"/>
    </xf>
    <xf numFmtId="0" fontId="110" fillId="7" borderId="30" xfId="0" applyFont="1" applyFill="1" applyBorder="1" applyAlignment="1">
      <alignment horizontal="left"/>
    </xf>
    <xf numFmtId="43" fontId="67" fillId="0" borderId="29" xfId="1" applyFont="1" applyBorder="1" applyAlignment="1">
      <alignment horizontal="center" vertical="center"/>
    </xf>
    <xf numFmtId="43" fontId="67" fillId="0" borderId="31" xfId="1" applyFont="1" applyBorder="1" applyAlignment="1">
      <alignment horizontal="center" vertical="center"/>
    </xf>
    <xf numFmtId="43" fontId="67" fillId="0" borderId="5" xfId="1" applyFont="1" applyBorder="1" applyAlignment="1">
      <alignment horizontal="center" vertical="center"/>
    </xf>
    <xf numFmtId="0" fontId="172" fillId="28" borderId="9" xfId="21" applyFont="1" applyFill="1" applyBorder="1" applyAlignment="1">
      <alignment horizontal="center" vertical="center"/>
    </xf>
    <xf numFmtId="0" fontId="172" fillId="28" borderId="3" xfId="21" applyFont="1" applyFill="1" applyBorder="1" applyAlignment="1">
      <alignment horizontal="center" vertical="center"/>
    </xf>
    <xf numFmtId="0" fontId="107" fillId="19" borderId="29" xfId="0" applyFont="1" applyFill="1" applyBorder="1" applyAlignment="1">
      <alignment horizontal="center" vertical="center"/>
    </xf>
    <xf numFmtId="0" fontId="107" fillId="19" borderId="5" xfId="0" applyFont="1" applyFill="1" applyBorder="1" applyAlignment="1">
      <alignment horizontal="center" vertical="center"/>
    </xf>
    <xf numFmtId="0" fontId="107" fillId="19" borderId="9" xfId="0" quotePrefix="1" applyFont="1" applyFill="1" applyBorder="1" applyAlignment="1">
      <alignment horizontal="center" vertical="center"/>
    </xf>
    <xf numFmtId="0" fontId="107" fillId="19" borderId="3" xfId="0" applyFont="1" applyFill="1" applyBorder="1" applyAlignment="1">
      <alignment horizontal="center" vertical="center"/>
    </xf>
    <xf numFmtId="0" fontId="107" fillId="19" borderId="30" xfId="0" applyFont="1" applyFill="1" applyBorder="1" applyAlignment="1">
      <alignment horizontal="center" vertical="center"/>
    </xf>
    <xf numFmtId="43" fontId="107" fillId="0" borderId="0" xfId="1" applyFont="1" applyFill="1" applyBorder="1" applyAlignment="1">
      <alignment horizontal="center" vertical="center"/>
    </xf>
    <xf numFmtId="43" fontId="63" fillId="0" borderId="0" xfId="1" applyFont="1" applyBorder="1" applyAlignment="1">
      <alignment horizontal="center"/>
    </xf>
    <xf numFmtId="43" fontId="0" fillId="0" borderId="0" xfId="1" applyFont="1" applyBorder="1" applyAlignment="1">
      <alignment horizontal="left" vertical="center" wrapText="1"/>
    </xf>
    <xf numFmtId="43" fontId="63" fillId="0" borderId="0" xfId="1" applyFont="1" applyBorder="1" applyAlignment="1">
      <alignment horizontal="left" vertical="center" wrapText="1"/>
    </xf>
    <xf numFmtId="43" fontId="63" fillId="0" borderId="26" xfId="1" applyFont="1" applyBorder="1" applyAlignment="1">
      <alignment horizontal="left" vertical="center" wrapText="1"/>
    </xf>
    <xf numFmtId="43" fontId="67" fillId="0" borderId="0" xfId="1" applyFont="1" applyFill="1" applyBorder="1" applyAlignment="1">
      <alignment horizontal="right"/>
    </xf>
    <xf numFmtId="0" fontId="107" fillId="16" borderId="1" xfId="0" applyFont="1" applyFill="1" applyBorder="1" applyAlignment="1">
      <alignment horizontal="left"/>
    </xf>
    <xf numFmtId="0" fontId="125" fillId="25" borderId="21" xfId="21" applyFont="1" applyFill="1" applyBorder="1" applyAlignment="1">
      <alignment horizontal="center" vertical="center"/>
    </xf>
    <xf numFmtId="0" fontId="125" fillId="25" borderId="3" xfId="21" applyFont="1" applyFill="1" applyBorder="1" applyAlignment="1">
      <alignment horizontal="center" vertical="center"/>
    </xf>
    <xf numFmtId="0" fontId="125" fillId="25" borderId="64" xfId="21" applyFont="1" applyFill="1" applyBorder="1" applyAlignment="1">
      <alignment horizontal="center" vertical="center"/>
    </xf>
    <xf numFmtId="0" fontId="110" fillId="0" borderId="29" xfId="0" applyFont="1" applyBorder="1" applyAlignment="1">
      <alignment horizontal="center" vertical="center"/>
    </xf>
    <xf numFmtId="0" fontId="110" fillId="0" borderId="5" xfId="0" applyFont="1" applyBorder="1" applyAlignment="1">
      <alignment horizontal="center" vertical="center"/>
    </xf>
    <xf numFmtId="43" fontId="110" fillId="6" borderId="1" xfId="1" applyFont="1" applyFill="1" applyBorder="1" applyAlignment="1">
      <alignment horizontal="left"/>
    </xf>
    <xf numFmtId="0" fontId="110" fillId="8" borderId="1" xfId="0" applyFont="1" applyFill="1" applyBorder="1" applyAlignment="1">
      <alignment horizontal="center" vertical="center" wrapText="1"/>
    </xf>
    <xf numFmtId="43" fontId="0" fillId="0" borderId="29" xfId="1" applyFont="1" applyBorder="1" applyAlignment="1">
      <alignment horizontal="center" vertical="center"/>
    </xf>
    <xf numFmtId="43" fontId="63" fillId="0" borderId="5" xfId="1" applyFont="1" applyBorder="1" applyAlignment="1">
      <alignment horizontal="center" vertical="center"/>
    </xf>
    <xf numFmtId="0" fontId="107" fillId="19" borderId="1" xfId="0" quotePrefix="1" applyFont="1" applyFill="1" applyBorder="1" applyAlignment="1">
      <alignment horizontal="center" vertical="center"/>
    </xf>
    <xf numFmtId="0" fontId="107" fillId="19" borderId="1" xfId="0" applyFont="1" applyFill="1" applyBorder="1" applyAlignment="1">
      <alignment horizontal="center" vertical="center"/>
    </xf>
    <xf numFmtId="0" fontId="173" fillId="25" borderId="9" xfId="21" applyFont="1" applyFill="1" applyBorder="1" applyAlignment="1">
      <alignment horizontal="center" vertical="center"/>
    </xf>
    <xf numFmtId="0" fontId="173" fillId="25" borderId="3" xfId="21" applyFont="1" applyFill="1" applyBorder="1" applyAlignment="1">
      <alignment horizontal="center" vertical="center"/>
    </xf>
    <xf numFmtId="0" fontId="173" fillId="25" borderId="30" xfId="21" applyFont="1" applyFill="1" applyBorder="1" applyAlignment="1">
      <alignment horizontal="center" vertical="center"/>
    </xf>
    <xf numFmtId="0" fontId="110" fillId="0" borderId="71" xfId="0" applyFont="1" applyBorder="1" applyAlignment="1">
      <alignment horizontal="center" vertical="center"/>
    </xf>
    <xf numFmtId="0" fontId="110" fillId="0" borderId="39" xfId="0" applyFont="1" applyBorder="1" applyAlignment="1">
      <alignment horizontal="center" vertical="center"/>
    </xf>
    <xf numFmtId="0" fontId="110" fillId="0" borderId="31" xfId="0" applyFont="1" applyBorder="1" applyAlignment="1">
      <alignment horizontal="center" vertical="center"/>
    </xf>
    <xf numFmtId="0" fontId="125" fillId="25" borderId="9" xfId="21" applyFont="1" applyFill="1" applyBorder="1" applyAlignment="1">
      <alignment horizontal="center" vertical="center"/>
    </xf>
    <xf numFmtId="0" fontId="125" fillId="25" borderId="30" xfId="21" applyFont="1" applyFill="1" applyBorder="1" applyAlignment="1">
      <alignment horizontal="center" vertical="center"/>
    </xf>
    <xf numFmtId="0" fontId="109" fillId="5" borderId="29" xfId="0" applyFont="1" applyFill="1" applyBorder="1" applyAlignment="1">
      <alignment horizontal="center" vertical="center"/>
    </xf>
    <xf numFmtId="0" fontId="109" fillId="5" borderId="31" xfId="0" applyFont="1" applyFill="1" applyBorder="1" applyAlignment="1">
      <alignment horizontal="center" vertical="center"/>
    </xf>
    <xf numFmtId="0" fontId="109" fillId="5" borderId="5" xfId="0" applyFont="1" applyFill="1" applyBorder="1" applyAlignment="1">
      <alignment horizontal="center" vertical="center"/>
    </xf>
    <xf numFmtId="43" fontId="110" fillId="7" borderId="9" xfId="1" applyFont="1" applyFill="1" applyBorder="1"/>
    <xf numFmtId="43" fontId="110" fillId="7" borderId="30" xfId="1" applyFont="1" applyFill="1" applyBorder="1"/>
    <xf numFmtId="0" fontId="110" fillId="6" borderId="1" xfId="0" applyFont="1" applyFill="1" applyBorder="1" applyAlignment="1">
      <alignment horizontal="left"/>
    </xf>
    <xf numFmtId="39" fontId="65" fillId="21" borderId="9" xfId="0" applyNumberFormat="1" applyFont="1" applyFill="1" applyBorder="1" applyAlignment="1" applyProtection="1">
      <alignment horizontal="center"/>
    </xf>
    <xf numFmtId="39" fontId="65" fillId="21" borderId="3" xfId="0" applyNumberFormat="1" applyFont="1" applyFill="1" applyBorder="1" applyAlignment="1" applyProtection="1">
      <alignment horizontal="center"/>
    </xf>
    <xf numFmtId="39" fontId="65" fillId="21" borderId="30" xfId="0" applyNumberFormat="1" applyFont="1" applyFill="1" applyBorder="1" applyAlignment="1" applyProtection="1">
      <alignment horizontal="center"/>
    </xf>
    <xf numFmtId="43" fontId="142" fillId="21" borderId="9" xfId="1" applyNumberFormat="1" applyFont="1" applyFill="1" applyBorder="1" applyAlignment="1" applyProtection="1">
      <alignment horizontal="center"/>
    </xf>
    <xf numFmtId="43" fontId="142" fillId="21" borderId="30" xfId="1" applyNumberFormat="1" applyFont="1" applyFill="1" applyBorder="1" applyAlignment="1" applyProtection="1">
      <alignment horizontal="center"/>
    </xf>
    <xf numFmtId="0" fontId="50" fillId="0" borderId="24" xfId="0" applyFont="1" applyBorder="1" applyAlignment="1">
      <alignment horizontal="center"/>
    </xf>
    <xf numFmtId="0" fontId="58" fillId="0" borderId="23" xfId="0" applyFont="1" applyFill="1" applyBorder="1" applyAlignment="1">
      <alignment horizontal="lef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58" fillId="0" borderId="22" xfId="0" applyFont="1" applyFill="1" applyBorder="1" applyAlignment="1">
      <alignment horizontal="left" vertical="center"/>
    </xf>
    <xf numFmtId="0" fontId="58" fillId="0" borderId="24" xfId="0" applyFont="1" applyFill="1" applyBorder="1" applyAlignment="1">
      <alignment horizontal="left" vertical="center"/>
    </xf>
    <xf numFmtId="0" fontId="58" fillId="0" borderId="25" xfId="0" applyFont="1" applyFill="1" applyBorder="1" applyAlignment="1">
      <alignment horizontal="left" vertical="center"/>
    </xf>
    <xf numFmtId="0" fontId="142" fillId="25" borderId="72" xfId="21" applyFont="1" applyFill="1" applyBorder="1" applyAlignment="1">
      <alignment horizontal="center" vertical="center"/>
    </xf>
    <xf numFmtId="0" fontId="142" fillId="25" borderId="73" xfId="21" applyFont="1" applyFill="1" applyBorder="1" applyAlignment="1">
      <alignment horizontal="center" vertical="center"/>
    </xf>
    <xf numFmtId="0" fontId="142" fillId="25" borderId="74" xfId="21" applyFont="1" applyFill="1" applyBorder="1" applyAlignment="1">
      <alignment horizontal="center" vertical="center"/>
    </xf>
    <xf numFmtId="0" fontId="127" fillId="23" borderId="52" xfId="34" applyFont="1" applyFill="1" applyBorder="1" applyAlignment="1">
      <alignment horizontal="center" vertical="center"/>
    </xf>
    <xf numFmtId="0" fontId="127" fillId="23" borderId="55" xfId="34" applyFont="1" applyFill="1" applyBorder="1" applyAlignment="1">
      <alignment horizontal="center" vertical="center"/>
    </xf>
    <xf numFmtId="0" fontId="127" fillId="23" borderId="75" xfId="34" applyFont="1" applyFill="1" applyBorder="1" applyAlignment="1">
      <alignment horizontal="center" vertical="center"/>
    </xf>
    <xf numFmtId="0" fontId="27" fillId="0" borderId="2" xfId="34" applyFont="1" applyFill="1" applyBorder="1" applyAlignment="1">
      <alignment horizontal="left" vertical="center" wrapText="1"/>
    </xf>
    <xf numFmtId="0" fontId="27" fillId="0" borderId="68" xfId="34" applyFont="1" applyFill="1" applyBorder="1" applyAlignment="1">
      <alignment horizontal="left" vertical="center" wrapText="1"/>
    </xf>
    <xf numFmtId="165" fontId="39" fillId="22" borderId="21" xfId="1" applyNumberFormat="1" applyFont="1" applyFill="1" applyBorder="1" applyAlignment="1" applyProtection="1">
      <alignment horizontal="left"/>
    </xf>
    <xf numFmtId="165" fontId="39" fillId="22" borderId="3" xfId="1" applyNumberFormat="1" applyFont="1" applyFill="1" applyBorder="1" applyAlignment="1" applyProtection="1">
      <alignment horizontal="left"/>
    </xf>
    <xf numFmtId="165" fontId="39" fillId="22" borderId="30" xfId="1" applyNumberFormat="1" applyFont="1" applyFill="1" applyBorder="1" applyAlignment="1" applyProtection="1">
      <alignment horizontal="left"/>
    </xf>
    <xf numFmtId="0" fontId="104" fillId="7" borderId="37" xfId="0" applyFont="1" applyFill="1" applyBorder="1" applyAlignment="1" applyProtection="1">
      <alignment horizontal="left" vertical="center" wrapText="1"/>
      <protection hidden="1"/>
    </xf>
    <xf numFmtId="0" fontId="104" fillId="7" borderId="26" xfId="0" applyFont="1" applyFill="1" applyBorder="1" applyAlignment="1" applyProtection="1">
      <alignment horizontal="left" vertical="center" wrapText="1"/>
      <protection hidden="1"/>
    </xf>
    <xf numFmtId="0" fontId="104" fillId="7" borderId="78" xfId="0" applyFont="1" applyFill="1" applyBorder="1" applyAlignment="1" applyProtection="1">
      <alignment horizontal="left" vertical="center" wrapText="1"/>
      <protection hidden="1"/>
    </xf>
    <xf numFmtId="0" fontId="104" fillId="6" borderId="21" xfId="0" applyFont="1" applyFill="1" applyBorder="1" applyAlignment="1" applyProtection="1">
      <alignment horizontal="center" vertical="center"/>
      <protection hidden="1"/>
    </xf>
    <xf numFmtId="0" fontId="104" fillId="6" borderId="30" xfId="0" applyFont="1" applyFill="1" applyBorder="1" applyAlignment="1" applyProtection="1">
      <alignment horizontal="center" vertical="center"/>
      <protection hidden="1"/>
    </xf>
    <xf numFmtId="0" fontId="104" fillId="7" borderId="21" xfId="0" applyFont="1" applyFill="1" applyBorder="1" applyAlignment="1" applyProtection="1">
      <alignment horizontal="left" vertical="center" wrapText="1"/>
      <protection hidden="1"/>
    </xf>
    <xf numFmtId="0" fontId="104" fillId="7" borderId="3" xfId="0" applyFont="1" applyFill="1" applyBorder="1" applyAlignment="1" applyProtection="1">
      <alignment horizontal="left" vertical="center" wrapText="1"/>
      <protection hidden="1"/>
    </xf>
    <xf numFmtId="0" fontId="104" fillId="7" borderId="64" xfId="0" applyFont="1" applyFill="1" applyBorder="1" applyAlignment="1" applyProtection="1">
      <alignment horizontal="left" vertical="center" wrapText="1"/>
      <protection hidden="1"/>
    </xf>
    <xf numFmtId="181" fontId="197" fillId="5" borderId="29" xfId="0" applyNumberFormat="1" applyFont="1" applyFill="1" applyBorder="1" applyAlignment="1">
      <alignment horizontal="center" vertical="center" wrapText="1"/>
    </xf>
    <xf numFmtId="181" fontId="197" fillId="5" borderId="31" xfId="0" applyNumberFormat="1" applyFont="1" applyFill="1" applyBorder="1" applyAlignment="1">
      <alignment horizontal="center" vertical="center" wrapText="1"/>
    </xf>
    <xf numFmtId="181" fontId="197" fillId="5" borderId="5" xfId="0" applyNumberFormat="1" applyFont="1" applyFill="1" applyBorder="1" applyAlignment="1">
      <alignment horizontal="center" vertical="center" wrapText="1"/>
    </xf>
    <xf numFmtId="166" fontId="197" fillId="5" borderId="29" xfId="0" applyNumberFormat="1" applyFont="1" applyFill="1" applyBorder="1" applyAlignment="1">
      <alignment horizontal="center" vertical="center" wrapText="1"/>
    </xf>
    <xf numFmtId="166" fontId="197" fillId="5" borderId="31" xfId="0" applyNumberFormat="1" applyFont="1" applyFill="1" applyBorder="1" applyAlignment="1">
      <alignment horizontal="center" vertical="center" wrapText="1"/>
    </xf>
    <xf numFmtId="166" fontId="197" fillId="5" borderId="5" xfId="0" applyNumberFormat="1" applyFont="1" applyFill="1" applyBorder="1" applyAlignment="1">
      <alignment horizontal="center" vertical="center" wrapText="1"/>
    </xf>
    <xf numFmtId="4" fontId="197" fillId="9" borderId="29" xfId="0" applyNumberFormat="1" applyFont="1" applyFill="1" applyBorder="1" applyAlignment="1">
      <alignment horizontal="center" vertical="center" wrapText="1"/>
    </xf>
    <xf numFmtId="4" fontId="197" fillId="9" borderId="31" xfId="0" applyNumberFormat="1" applyFont="1" applyFill="1" applyBorder="1" applyAlignment="1">
      <alignment horizontal="center" vertical="center" wrapText="1"/>
    </xf>
    <xf numFmtId="4" fontId="197" fillId="9" borderId="5" xfId="0" applyNumberFormat="1" applyFont="1" applyFill="1" applyBorder="1" applyAlignment="1">
      <alignment horizontal="center" vertical="center" wrapText="1"/>
    </xf>
    <xf numFmtId="181" fontId="197" fillId="0" borderId="29" xfId="17" quotePrefix="1" applyNumberFormat="1" applyFont="1" applyFill="1" applyBorder="1" applyAlignment="1">
      <alignment horizontal="center" vertical="center" wrapText="1"/>
    </xf>
    <xf numFmtId="181" fontId="197" fillId="0" borderId="31" xfId="17" quotePrefix="1" applyNumberFormat="1" applyFont="1" applyFill="1" applyBorder="1" applyAlignment="1">
      <alignment horizontal="center" vertical="center" wrapText="1"/>
    </xf>
    <xf numFmtId="181" fontId="197" fillId="0" borderId="5" xfId="17" quotePrefix="1" applyNumberFormat="1" applyFont="1" applyFill="1" applyBorder="1" applyAlignment="1">
      <alignment horizontal="center" vertical="center" wrapText="1"/>
    </xf>
    <xf numFmtId="181" fontId="197" fillId="0" borderId="29" xfId="17" applyNumberFormat="1" applyFont="1" applyFill="1" applyBorder="1" applyAlignment="1" applyProtection="1">
      <alignment horizontal="center" vertical="center"/>
      <protection locked="0"/>
    </xf>
    <xf numFmtId="181" fontId="197" fillId="0" borderId="31" xfId="17" applyNumberFormat="1" applyFont="1" applyFill="1" applyBorder="1" applyAlignment="1" applyProtection="1">
      <alignment horizontal="center" vertical="center"/>
      <protection locked="0"/>
    </xf>
    <xf numFmtId="181" fontId="197" fillId="0" borderId="5" xfId="17" applyNumberFormat="1" applyFont="1" applyFill="1" applyBorder="1" applyAlignment="1" applyProtection="1">
      <alignment horizontal="center" vertical="center"/>
      <protection locked="0"/>
    </xf>
    <xf numFmtId="2" fontId="197" fillId="9" borderId="29" xfId="0" applyNumberFormat="1" applyFont="1" applyFill="1" applyBorder="1" applyAlignment="1">
      <alignment horizontal="center" vertical="center"/>
    </xf>
    <xf numFmtId="2" fontId="197" fillId="9" borderId="31" xfId="0" applyNumberFormat="1" applyFont="1" applyFill="1" applyBorder="1" applyAlignment="1">
      <alignment horizontal="center" vertical="center"/>
    </xf>
    <xf numFmtId="2" fontId="197" fillId="9" borderId="5" xfId="0" applyNumberFormat="1" applyFont="1" applyFill="1" applyBorder="1" applyAlignment="1">
      <alignment horizontal="center" vertical="center"/>
    </xf>
    <xf numFmtId="2" fontId="197" fillId="9" borderId="29" xfId="0" applyNumberFormat="1" applyFont="1" applyFill="1" applyBorder="1" applyAlignment="1">
      <alignment horizontal="center" vertical="center" wrapText="1"/>
    </xf>
    <xf numFmtId="2" fontId="197" fillId="9" borderId="31" xfId="0" applyNumberFormat="1" applyFont="1" applyFill="1" applyBorder="1" applyAlignment="1">
      <alignment horizontal="center" vertical="center" wrapText="1"/>
    </xf>
    <xf numFmtId="2" fontId="197" fillId="9" borderId="5" xfId="0" applyNumberFormat="1" applyFont="1" applyFill="1" applyBorder="1" applyAlignment="1">
      <alignment horizontal="center" vertical="center" wrapText="1"/>
    </xf>
    <xf numFmtId="4" fontId="197" fillId="5" borderId="29" xfId="0" applyNumberFormat="1" applyFont="1" applyFill="1" applyBorder="1" applyAlignment="1">
      <alignment horizontal="center" vertical="center" wrapText="1"/>
    </xf>
    <xf numFmtId="4" fontId="197" fillId="5" borderId="31" xfId="0" applyNumberFormat="1" applyFont="1" applyFill="1" applyBorder="1" applyAlignment="1">
      <alignment horizontal="center" vertical="center" wrapText="1"/>
    </xf>
    <xf numFmtId="4" fontId="197" fillId="5" borderId="5" xfId="0" applyNumberFormat="1" applyFont="1" applyFill="1" applyBorder="1" applyAlignment="1">
      <alignment horizontal="center" vertical="center" wrapText="1"/>
    </xf>
    <xf numFmtId="2" fontId="197" fillId="9" borderId="1" xfId="0" applyNumberFormat="1" applyFont="1" applyFill="1" applyBorder="1" applyAlignment="1">
      <alignment horizontal="center" vertical="center" wrapText="1"/>
    </xf>
    <xf numFmtId="3" fontId="33" fillId="0" borderId="4" xfId="0" applyNumberFormat="1" applyFont="1" applyBorder="1" applyAlignment="1">
      <alignment horizontal="center" vertical="center" wrapText="1"/>
    </xf>
    <xf numFmtId="0" fontId="190" fillId="25" borderId="92" xfId="0" applyFont="1" applyFill="1" applyBorder="1" applyAlignment="1" applyProtection="1">
      <alignment horizontal="center" vertical="center" wrapText="1"/>
      <protection hidden="1"/>
    </xf>
    <xf numFmtId="0" fontId="190" fillId="25" borderId="84" xfId="0" applyFont="1" applyFill="1" applyBorder="1" applyAlignment="1" applyProtection="1">
      <alignment horizontal="center" vertical="center" wrapText="1"/>
      <protection hidden="1"/>
    </xf>
    <xf numFmtId="0" fontId="190" fillId="25" borderId="85" xfId="0" applyFont="1" applyFill="1" applyBorder="1" applyAlignment="1" applyProtection="1">
      <alignment horizontal="center" vertical="center" wrapText="1"/>
      <protection hidden="1"/>
    </xf>
    <xf numFmtId="0" fontId="193" fillId="25" borderId="86" xfId="0" applyFont="1" applyFill="1" applyBorder="1" applyAlignment="1" applyProtection="1">
      <alignment horizontal="center" vertical="center" wrapText="1"/>
      <protection hidden="1"/>
    </xf>
    <xf numFmtId="0" fontId="193" fillId="25" borderId="87" xfId="0" applyFont="1" applyFill="1" applyBorder="1" applyAlignment="1" applyProtection="1">
      <alignment horizontal="center" vertical="center" wrapText="1"/>
      <protection hidden="1"/>
    </xf>
    <xf numFmtId="0" fontId="204" fillId="25" borderId="15" xfId="0" applyFont="1" applyFill="1" applyBorder="1" applyAlignment="1" applyProtection="1">
      <alignment horizontal="center" vertical="center"/>
      <protection hidden="1"/>
    </xf>
    <xf numFmtId="0" fontId="204" fillId="25" borderId="79" xfId="0" applyFont="1" applyFill="1" applyBorder="1" applyAlignment="1" applyProtection="1">
      <alignment horizontal="center" vertical="center"/>
      <protection hidden="1"/>
    </xf>
    <xf numFmtId="0" fontId="104" fillId="6" borderId="76" xfId="0" applyFont="1" applyFill="1" applyBorder="1" applyAlignment="1" applyProtection="1">
      <alignment horizontal="center" vertical="center"/>
      <protection hidden="1"/>
    </xf>
    <xf numFmtId="0" fontId="104" fillId="6" borderId="67" xfId="0" applyFont="1" applyFill="1" applyBorder="1" applyAlignment="1" applyProtection="1">
      <alignment horizontal="center" vertical="center"/>
      <protection hidden="1"/>
    </xf>
    <xf numFmtId="0" fontId="197" fillId="5" borderId="10" xfId="0" applyFont="1" applyFill="1" applyBorder="1" applyAlignment="1">
      <alignment horizontal="center" vertical="center"/>
    </xf>
    <xf numFmtId="0" fontId="197" fillId="5" borderId="1" xfId="0" applyFont="1" applyFill="1" applyBorder="1" applyAlignment="1">
      <alignment horizontal="left" vertical="center" wrapText="1"/>
    </xf>
    <xf numFmtId="0" fontId="197" fillId="0" borderId="10" xfId="0" applyFont="1" applyBorder="1" applyAlignment="1">
      <alignment horizontal="center" vertical="center"/>
    </xf>
    <xf numFmtId="3" fontId="197" fillId="9" borderId="29" xfId="0" applyNumberFormat="1" applyFont="1" applyFill="1" applyBorder="1" applyAlignment="1">
      <alignment horizontal="center" vertical="center" wrapText="1"/>
    </xf>
    <xf numFmtId="3" fontId="197" fillId="9" borderId="31" xfId="0" applyNumberFormat="1" applyFont="1" applyFill="1" applyBorder="1" applyAlignment="1">
      <alignment horizontal="center" vertical="center" wrapText="1"/>
    </xf>
    <xf numFmtId="3" fontId="197" fillId="9" borderId="5" xfId="0" applyNumberFormat="1" applyFont="1" applyFill="1" applyBorder="1" applyAlignment="1">
      <alignment horizontal="center" vertical="center" wrapText="1"/>
    </xf>
    <xf numFmtId="0" fontId="197" fillId="9" borderId="29" xfId="0" applyFont="1" applyFill="1" applyBorder="1" applyAlignment="1">
      <alignment horizontal="center" vertical="center" wrapText="1"/>
    </xf>
    <xf numFmtId="0" fontId="197" fillId="9" borderId="31" xfId="0" applyFont="1" applyFill="1" applyBorder="1" applyAlignment="1">
      <alignment horizontal="center" vertical="center" wrapText="1"/>
    </xf>
    <xf numFmtId="0" fontId="197" fillId="9" borderId="5" xfId="0" applyFont="1" applyFill="1" applyBorder="1" applyAlignment="1">
      <alignment horizontal="center" vertical="center" wrapText="1"/>
    </xf>
    <xf numFmtId="0" fontId="190" fillId="25" borderId="89" xfId="0" applyFont="1" applyFill="1" applyBorder="1" applyAlignment="1" applyProtection="1">
      <alignment horizontal="center" vertical="center" wrapText="1"/>
      <protection hidden="1"/>
    </xf>
    <xf numFmtId="3" fontId="197" fillId="5" borderId="1" xfId="0" applyNumberFormat="1" applyFont="1" applyFill="1" applyBorder="1" applyAlignment="1">
      <alignment horizontal="center" vertical="center" wrapText="1"/>
    </xf>
    <xf numFmtId="3" fontId="197" fillId="0" borderId="1" xfId="0" applyNumberFormat="1" applyFont="1" applyBorder="1" applyAlignment="1">
      <alignment horizontal="center" vertical="center" wrapText="1"/>
    </xf>
    <xf numFmtId="0" fontId="103" fillId="7" borderId="72" xfId="0" applyFont="1" applyFill="1" applyBorder="1" applyAlignment="1" applyProtection="1">
      <alignment horizontal="left" vertical="center" wrapText="1"/>
      <protection hidden="1"/>
    </xf>
    <xf numFmtId="0" fontId="103" fillId="7" borderId="73" xfId="0" applyFont="1" applyFill="1" applyBorder="1" applyAlignment="1" applyProtection="1">
      <alignment horizontal="left" vertical="center" wrapText="1"/>
      <protection hidden="1"/>
    </xf>
    <xf numFmtId="0" fontId="103" fillId="7" borderId="74" xfId="0" applyFont="1" applyFill="1" applyBorder="1" applyAlignment="1" applyProtection="1">
      <alignment horizontal="left" vertical="center" wrapText="1"/>
      <protection hidden="1"/>
    </xf>
    <xf numFmtId="0" fontId="197" fillId="0" borderId="1" xfId="0" applyFont="1" applyBorder="1" applyAlignment="1">
      <alignment horizontal="left" vertical="center" wrapText="1"/>
    </xf>
    <xf numFmtId="3" fontId="33" fillId="5" borderId="4" xfId="0" applyNumberFormat="1" applyFont="1" applyFill="1" applyBorder="1" applyAlignment="1">
      <alignment horizontal="center" vertical="center" wrapText="1"/>
    </xf>
    <xf numFmtId="2" fontId="197" fillId="9" borderId="1" xfId="1" applyNumberFormat="1" applyFont="1" applyFill="1" applyBorder="1" applyAlignment="1">
      <alignment horizontal="center" vertical="center" wrapText="1"/>
    </xf>
    <xf numFmtId="0" fontId="190" fillId="25" borderId="91" xfId="0" applyFont="1" applyFill="1" applyBorder="1" applyAlignment="1" applyProtection="1">
      <alignment horizontal="center" vertical="center" wrapText="1"/>
      <protection hidden="1"/>
    </xf>
    <xf numFmtId="0" fontId="190" fillId="25" borderId="88" xfId="0" applyFont="1" applyFill="1" applyBorder="1" applyAlignment="1" applyProtection="1">
      <alignment horizontal="center" vertical="center" wrapText="1"/>
      <protection hidden="1"/>
    </xf>
    <xf numFmtId="43" fontId="197" fillId="5" borderId="29" xfId="1" applyFont="1" applyFill="1" applyBorder="1" applyAlignment="1">
      <alignment horizontal="center" vertical="center" wrapText="1"/>
    </xf>
    <xf numFmtId="43" fontId="197" fillId="5" borderId="31" xfId="1" applyFont="1" applyFill="1" applyBorder="1" applyAlignment="1">
      <alignment horizontal="center" vertical="center" wrapText="1"/>
    </xf>
    <xf numFmtId="43" fontId="197" fillId="5" borderId="5" xfId="1" applyFont="1" applyFill="1" applyBorder="1" applyAlignment="1">
      <alignment horizontal="center" vertical="center" wrapText="1"/>
    </xf>
    <xf numFmtId="3" fontId="194" fillId="5" borderId="4" xfId="0" applyNumberFormat="1" applyFont="1" applyFill="1" applyBorder="1" applyAlignment="1">
      <alignment horizontal="center" vertical="center" wrapText="1"/>
    </xf>
    <xf numFmtId="0" fontId="197" fillId="0" borderId="52" xfId="0" applyFont="1" applyBorder="1" applyAlignment="1">
      <alignment horizontal="center" vertical="center"/>
    </xf>
    <xf numFmtId="0" fontId="197" fillId="0" borderId="66" xfId="0" applyFont="1" applyBorder="1" applyAlignment="1">
      <alignment horizontal="center" vertical="center"/>
    </xf>
    <xf numFmtId="0" fontId="197" fillId="5" borderId="29" xfId="0" applyFont="1" applyFill="1" applyBorder="1" applyAlignment="1">
      <alignment horizontal="left" vertical="center" wrapText="1"/>
    </xf>
    <xf numFmtId="0" fontId="197" fillId="5" borderId="5" xfId="0" applyFont="1" applyFill="1" applyBorder="1" applyAlignment="1">
      <alignment horizontal="left" vertical="center" wrapText="1"/>
    </xf>
    <xf numFmtId="1" fontId="197" fillId="9" borderId="1" xfId="0" applyNumberFormat="1" applyFont="1" applyFill="1" applyBorder="1" applyAlignment="1">
      <alignment horizontal="center" vertical="center" wrapText="1"/>
    </xf>
    <xf numFmtId="0" fontId="197" fillId="5" borderId="1" xfId="0" applyFont="1" applyFill="1" applyBorder="1" applyAlignment="1">
      <alignment horizontal="center" vertical="center" wrapText="1"/>
    </xf>
    <xf numFmtId="0" fontId="198" fillId="0" borderId="1" xfId="0" applyFont="1" applyBorder="1" applyAlignment="1">
      <alignment horizontal="center" vertical="center" wrapText="1"/>
    </xf>
    <xf numFmtId="0" fontId="198" fillId="0" borderId="1" xfId="0" applyFont="1" applyBorder="1" applyAlignment="1">
      <alignment horizontal="center" vertical="center"/>
    </xf>
    <xf numFmtId="0" fontId="200" fillId="21" borderId="1" xfId="0" applyFont="1" applyFill="1" applyBorder="1" applyAlignment="1" applyProtection="1">
      <alignment horizontal="center" vertical="center" wrapText="1"/>
      <protection hidden="1"/>
    </xf>
    <xf numFmtId="0" fontId="196" fillId="21" borderId="1" xfId="0" applyFont="1" applyFill="1" applyBorder="1" applyAlignment="1" applyProtection="1">
      <alignment horizontal="center" vertical="center" wrapText="1"/>
      <protection hidden="1"/>
    </xf>
    <xf numFmtId="0" fontId="194" fillId="5" borderId="4" xfId="0" applyFont="1" applyFill="1" applyBorder="1" applyAlignment="1">
      <alignment horizontal="center" vertical="center"/>
    </xf>
    <xf numFmtId="0" fontId="198" fillId="5" borderId="1" xfId="0" applyFont="1" applyFill="1" applyBorder="1" applyAlignment="1">
      <alignment horizontal="center" vertical="center" wrapText="1"/>
    </xf>
    <xf numFmtId="2" fontId="197" fillId="9" borderId="1" xfId="0" applyNumberFormat="1" applyFont="1" applyFill="1" applyBorder="1" applyAlignment="1">
      <alignment horizontal="center" vertical="center"/>
    </xf>
    <xf numFmtId="0" fontId="87" fillId="0" borderId="10" xfId="0" applyFont="1" applyBorder="1" applyAlignment="1">
      <alignment vertical="center"/>
    </xf>
    <xf numFmtId="0" fontId="128" fillId="23" borderId="10" xfId="0" applyFont="1" applyFill="1" applyBorder="1" applyAlignment="1">
      <alignment horizontal="center" vertical="center"/>
    </xf>
    <xf numFmtId="0" fontId="128" fillId="23" borderId="1" xfId="0" applyFont="1" applyFill="1" applyBorder="1" applyAlignment="1">
      <alignment horizontal="center" vertical="center"/>
    </xf>
    <xf numFmtId="0" fontId="177" fillId="29" borderId="76" xfId="0" applyFont="1" applyFill="1" applyBorder="1" applyAlignment="1">
      <alignment horizontal="left" vertical="center"/>
    </xf>
    <xf numFmtId="0" fontId="177" fillId="29" borderId="77" xfId="0" applyFont="1" applyFill="1" applyBorder="1" applyAlignment="1">
      <alignment horizontal="left" vertical="center"/>
    </xf>
    <xf numFmtId="0" fontId="177" fillId="29" borderId="67" xfId="0" applyFont="1" applyFill="1" applyBorder="1" applyAlignment="1">
      <alignment horizontal="left" vertical="center"/>
    </xf>
    <xf numFmtId="0" fontId="77" fillId="0" borderId="0" xfId="0" applyFont="1" applyAlignment="1">
      <alignment horizontal="center"/>
    </xf>
    <xf numFmtId="0" fontId="87" fillId="0" borderId="52" xfId="0" applyFont="1" applyBorder="1" applyAlignment="1">
      <alignment horizontal="left" vertical="center" wrapText="1"/>
    </xf>
    <xf numFmtId="0" fontId="87" fillId="0" borderId="66" xfId="0" applyFont="1" applyBorder="1" applyAlignment="1">
      <alignment horizontal="left" vertical="center" wrapText="1"/>
    </xf>
    <xf numFmtId="0" fontId="87" fillId="0" borderId="10" xfId="0" applyFont="1" applyBorder="1" applyAlignment="1">
      <alignment horizontal="left" vertical="center"/>
    </xf>
    <xf numFmtId="0" fontId="96" fillId="9" borderId="4" xfId="0" applyFont="1" applyFill="1" applyBorder="1" applyAlignment="1">
      <alignment horizontal="center" vertical="center" wrapText="1"/>
    </xf>
    <xf numFmtId="0" fontId="174" fillId="0" borderId="23" xfId="0" applyFont="1" applyBorder="1" applyAlignment="1">
      <alignment horizontal="center" vertical="center"/>
    </xf>
    <xf numFmtId="0" fontId="174" fillId="0" borderId="0" xfId="0" applyFont="1" applyBorder="1" applyAlignment="1">
      <alignment horizontal="center" vertical="center"/>
    </xf>
    <xf numFmtId="0" fontId="96" fillId="9" borderId="10" xfId="0" applyFont="1" applyFill="1" applyBorder="1" applyAlignment="1">
      <alignment horizontal="center" vertical="center"/>
    </xf>
    <xf numFmtId="0" fontId="96" fillId="9" borderId="1" xfId="0" applyFont="1" applyFill="1" applyBorder="1" applyAlignment="1">
      <alignment horizontal="center" vertical="center" wrapText="1"/>
    </xf>
    <xf numFmtId="10" fontId="89" fillId="0" borderId="9" xfId="35" applyNumberFormat="1" applyFont="1" applyBorder="1" applyAlignment="1">
      <alignment horizontal="center" vertical="center"/>
    </xf>
    <xf numFmtId="10" fontId="89" fillId="0" borderId="3" xfId="35" applyNumberFormat="1" applyFont="1" applyBorder="1" applyAlignment="1">
      <alignment horizontal="center" vertical="center"/>
    </xf>
    <xf numFmtId="10" fontId="89" fillId="0" borderId="30" xfId="35" applyNumberFormat="1" applyFont="1" applyBorder="1" applyAlignment="1">
      <alignment horizontal="center" vertical="center"/>
    </xf>
    <xf numFmtId="0" fontId="124" fillId="25" borderId="72" xfId="0" applyFont="1" applyFill="1" applyBorder="1" applyAlignment="1" applyProtection="1">
      <alignment horizontal="center" vertical="center" wrapText="1"/>
      <protection hidden="1"/>
    </xf>
    <xf numFmtId="0" fontId="124" fillId="25" borderId="73" xfId="0" applyFont="1" applyFill="1" applyBorder="1" applyAlignment="1" applyProtection="1">
      <alignment horizontal="center" vertical="center" wrapText="1"/>
      <protection hidden="1"/>
    </xf>
    <xf numFmtId="0" fontId="124" fillId="25" borderId="74" xfId="0" applyFont="1" applyFill="1" applyBorder="1" applyAlignment="1" applyProtection="1">
      <alignment horizontal="center" vertical="center" wrapText="1"/>
      <protection hidden="1"/>
    </xf>
    <xf numFmtId="0" fontId="96" fillId="9" borderId="1" xfId="0" applyFont="1" applyFill="1" applyBorder="1" applyAlignment="1">
      <alignment horizontal="center" vertical="center"/>
    </xf>
    <xf numFmtId="0" fontId="124" fillId="25" borderId="32" xfId="0" applyFont="1" applyFill="1" applyBorder="1" applyAlignment="1" applyProtection="1">
      <alignment horizontal="center" vertical="center" wrapText="1"/>
      <protection hidden="1"/>
    </xf>
    <xf numFmtId="0" fontId="124" fillId="25" borderId="8" xfId="0" applyFont="1" applyFill="1" applyBorder="1" applyAlignment="1" applyProtection="1">
      <alignment horizontal="center" vertical="center" wrapText="1"/>
      <protection hidden="1"/>
    </xf>
    <xf numFmtId="0" fontId="124" fillId="25" borderId="83" xfId="0" applyFont="1" applyFill="1" applyBorder="1" applyAlignment="1" applyProtection="1">
      <alignment horizontal="center" vertical="center" wrapText="1"/>
      <protection hidden="1"/>
    </xf>
    <xf numFmtId="0" fontId="96" fillId="9" borderId="9" xfId="0" applyFont="1" applyFill="1" applyBorder="1" applyAlignment="1">
      <alignment horizontal="center" vertical="center" wrapText="1"/>
    </xf>
    <xf numFmtId="0" fontId="96" fillId="9" borderId="3" xfId="0" applyFont="1" applyFill="1" applyBorder="1" applyAlignment="1">
      <alignment horizontal="center" vertical="center" wrapText="1"/>
    </xf>
    <xf numFmtId="0" fontId="96" fillId="9" borderId="30" xfId="0" applyFont="1" applyFill="1" applyBorder="1" applyAlignment="1">
      <alignment horizontal="center" vertical="center" wrapText="1"/>
    </xf>
    <xf numFmtId="0" fontId="77" fillId="29" borderId="71" xfId="18" applyFont="1" applyFill="1" applyBorder="1" applyAlignment="1">
      <alignment horizontal="center" vertical="center"/>
    </xf>
    <xf numFmtId="0" fontId="77" fillId="29" borderId="69" xfId="18" applyFont="1" applyFill="1" applyBorder="1" applyAlignment="1">
      <alignment horizontal="center" vertical="center"/>
    </xf>
    <xf numFmtId="0" fontId="77" fillId="29" borderId="70" xfId="18" applyFont="1" applyFill="1" applyBorder="1" applyAlignment="1">
      <alignment horizontal="center" vertical="center"/>
    </xf>
    <xf numFmtId="0" fontId="65" fillId="23" borderId="29" xfId="18" applyFont="1" applyFill="1" applyBorder="1" applyAlignment="1">
      <alignment horizontal="center" vertical="center"/>
    </xf>
    <xf numFmtId="0" fontId="65" fillId="23" borderId="31" xfId="18" applyFont="1" applyFill="1" applyBorder="1" applyAlignment="1">
      <alignment horizontal="center" vertical="center"/>
    </xf>
    <xf numFmtId="0" fontId="65" fillId="23" borderId="5" xfId="18" applyFont="1" applyFill="1" applyBorder="1" applyAlignment="1">
      <alignment horizontal="center" vertical="center"/>
    </xf>
    <xf numFmtId="0" fontId="77" fillId="22" borderId="62" xfId="18" applyFont="1" applyFill="1" applyBorder="1" applyAlignment="1">
      <alignment horizontal="center" vertical="center"/>
    </xf>
    <xf numFmtId="0" fontId="77" fillId="22" borderId="8" xfId="18" applyFont="1" applyFill="1" applyBorder="1" applyAlignment="1">
      <alignment horizontal="center" vertical="center"/>
    </xf>
    <xf numFmtId="43" fontId="67" fillId="22" borderId="9" xfId="10" quotePrefix="1" applyFont="1" applyFill="1" applyBorder="1" applyAlignment="1">
      <alignment horizontal="center" vertical="center" wrapText="1"/>
    </xf>
    <xf numFmtId="43" fontId="67" fillId="22" borderId="3" xfId="10" quotePrefix="1" applyFont="1" applyFill="1" applyBorder="1" applyAlignment="1">
      <alignment horizontal="center" vertical="center" wrapText="1"/>
    </xf>
    <xf numFmtId="43" fontId="67" fillId="22" borderId="30" xfId="10" quotePrefix="1" applyFont="1" applyFill="1" applyBorder="1" applyAlignment="1">
      <alignment horizontal="center" vertical="center" wrapText="1"/>
    </xf>
    <xf numFmtId="168" fontId="142" fillId="23" borderId="63" xfId="24" applyNumberFormat="1" applyFont="1" applyFill="1" applyBorder="1" applyAlignment="1" applyProtection="1">
      <alignment horizontal="left" vertical="center" wrapText="1"/>
    </xf>
    <xf numFmtId="168" fontId="142" fillId="23" borderId="19" xfId="24" applyNumberFormat="1" applyFont="1" applyFill="1" applyBorder="1" applyAlignment="1" applyProtection="1">
      <alignment horizontal="left" vertical="center" wrapText="1"/>
    </xf>
    <xf numFmtId="168" fontId="142" fillId="23" borderId="18" xfId="24" applyNumberFormat="1" applyFont="1" applyFill="1" applyBorder="1" applyAlignment="1" applyProtection="1">
      <alignment horizontal="left" vertical="center" wrapText="1"/>
    </xf>
    <xf numFmtId="0" fontId="175" fillId="30" borderId="9" xfId="21" applyFont="1" applyFill="1" applyBorder="1" applyAlignment="1">
      <alignment horizontal="center" vertical="center" wrapText="1"/>
    </xf>
    <xf numFmtId="0" fontId="175" fillId="30" borderId="3" xfId="21" applyFont="1" applyFill="1" applyBorder="1" applyAlignment="1">
      <alignment horizontal="center" vertical="center" wrapText="1"/>
    </xf>
    <xf numFmtId="168" fontId="184" fillId="31" borderId="15" xfId="24" applyNumberFormat="1" applyFont="1" applyFill="1" applyBorder="1" applyAlignment="1" applyProtection="1">
      <alignment horizontal="left" wrapText="1"/>
    </xf>
    <xf numFmtId="168" fontId="184" fillId="31" borderId="19" xfId="24" applyNumberFormat="1" applyFont="1" applyFill="1" applyBorder="1" applyAlignment="1" applyProtection="1">
      <alignment horizontal="left" wrapText="1"/>
    </xf>
    <xf numFmtId="168" fontId="184" fillId="31" borderId="79" xfId="24" applyNumberFormat="1" applyFont="1" applyFill="1" applyBorder="1" applyAlignment="1" applyProtection="1">
      <alignment horizontal="left" wrapText="1"/>
    </xf>
    <xf numFmtId="168" fontId="107" fillId="31" borderId="15" xfId="24" applyNumberFormat="1" applyFont="1" applyFill="1" applyBorder="1" applyAlignment="1" applyProtection="1">
      <alignment horizontal="left" wrapText="1"/>
    </xf>
    <xf numFmtId="168" fontId="107" fillId="31" borderId="19" xfId="24" applyNumberFormat="1" applyFont="1" applyFill="1" applyBorder="1" applyAlignment="1" applyProtection="1">
      <alignment horizontal="left" wrapText="1"/>
    </xf>
    <xf numFmtId="168" fontId="107" fillId="31" borderId="79" xfId="24" applyNumberFormat="1" applyFont="1" applyFill="1" applyBorder="1" applyAlignment="1" applyProtection="1">
      <alignment horizontal="left" wrapText="1"/>
    </xf>
    <xf numFmtId="168" fontId="123" fillId="23" borderId="81" xfId="0" applyNumberFormat="1" applyFont="1" applyFill="1" applyBorder="1" applyAlignment="1" applyProtection="1">
      <alignment horizontal="left" vertical="center"/>
    </xf>
    <xf numFmtId="168" fontId="123" fillId="23" borderId="54" xfId="0" applyNumberFormat="1" applyFont="1" applyFill="1" applyBorder="1" applyAlignment="1" applyProtection="1">
      <alignment horizontal="left" vertical="center"/>
    </xf>
    <xf numFmtId="0" fontId="163" fillId="23" borderId="72" xfId="0" applyFont="1" applyFill="1" applyBorder="1" applyAlignment="1" applyProtection="1">
      <alignment horizontal="center" vertical="center" wrapText="1"/>
      <protection hidden="1"/>
    </xf>
    <xf numFmtId="0" fontId="163" fillId="23" borderId="73" xfId="0" applyFont="1" applyFill="1" applyBorder="1" applyAlignment="1" applyProtection="1">
      <alignment horizontal="center" vertical="center" wrapText="1"/>
      <protection hidden="1"/>
    </xf>
    <xf numFmtId="0" fontId="67" fillId="0" borderId="1" xfId="0" applyFont="1" applyFill="1" applyBorder="1" applyAlignment="1">
      <alignment horizontal="center" vertical="center"/>
    </xf>
    <xf numFmtId="168" fontId="28" fillId="0" borderId="1" xfId="0" applyNumberFormat="1" applyFont="1" applyFill="1" applyBorder="1" applyAlignment="1" applyProtection="1">
      <alignment horizontal="left" vertical="center"/>
    </xf>
    <xf numFmtId="168" fontId="28" fillId="21" borderId="1" xfId="0" applyNumberFormat="1" applyFont="1" applyFill="1" applyBorder="1" applyAlignment="1" applyProtection="1">
      <alignment horizontal="left" vertical="center"/>
    </xf>
    <xf numFmtId="168" fontId="28" fillId="23" borderId="1" xfId="0" applyNumberFormat="1" applyFont="1" applyFill="1" applyBorder="1" applyAlignment="1" applyProtection="1">
      <alignment horizontal="left" vertical="center"/>
    </xf>
    <xf numFmtId="0" fontId="60" fillId="22" borderId="72" xfId="21" applyFont="1" applyFill="1" applyBorder="1" applyAlignment="1">
      <alignment horizontal="center" wrapText="1"/>
    </xf>
    <xf numFmtId="0" fontId="60" fillId="22" borderId="73" xfId="21" applyFont="1" applyFill="1" applyBorder="1" applyAlignment="1">
      <alignment horizontal="center" wrapText="1"/>
    </xf>
    <xf numFmtId="0" fontId="60" fillId="22" borderId="74" xfId="21" applyFont="1" applyFill="1" applyBorder="1" applyAlignment="1">
      <alignment horizontal="center" wrapText="1"/>
    </xf>
    <xf numFmtId="168" fontId="121" fillId="23" borderId="1" xfId="0" applyNumberFormat="1" applyFont="1" applyFill="1" applyBorder="1" applyAlignment="1" applyProtection="1">
      <alignment horizontal="left" vertical="center"/>
    </xf>
    <xf numFmtId="168" fontId="28" fillId="22" borderId="1" xfId="0" applyNumberFormat="1" applyFont="1" applyFill="1" applyBorder="1" applyAlignment="1" applyProtection="1">
      <alignment horizontal="left" vertical="center"/>
    </xf>
    <xf numFmtId="168" fontId="121" fillId="23" borderId="80" xfId="0" applyNumberFormat="1" applyFont="1" applyFill="1" applyBorder="1" applyAlignment="1" applyProtection="1">
      <alignment horizontal="left" wrapText="1"/>
    </xf>
    <xf numFmtId="168" fontId="121" fillId="23" borderId="77" xfId="0" applyNumberFormat="1" applyFont="1" applyFill="1" applyBorder="1" applyAlignment="1" applyProtection="1">
      <alignment horizontal="left" wrapText="1"/>
    </xf>
    <xf numFmtId="168" fontId="121" fillId="23" borderId="67" xfId="0" applyNumberFormat="1" applyFont="1" applyFill="1" applyBorder="1" applyAlignment="1" applyProtection="1">
      <alignment horizontal="left" wrapText="1"/>
    </xf>
    <xf numFmtId="0" fontId="47" fillId="22" borderId="81" xfId="21" applyFont="1" applyFill="1" applyBorder="1" applyAlignment="1">
      <alignment horizontal="left" vertical="center" wrapText="1"/>
    </xf>
    <xf numFmtId="0" fontId="47" fillId="22" borderId="54" xfId="21" applyFont="1" applyFill="1" applyBorder="1" applyAlignment="1">
      <alignment horizontal="left" vertical="center" wrapText="1"/>
    </xf>
    <xf numFmtId="0" fontId="47" fillId="22" borderId="82" xfId="21" applyFont="1" applyFill="1" applyBorder="1" applyAlignment="1">
      <alignment horizontal="left" vertical="center" wrapText="1"/>
    </xf>
    <xf numFmtId="168" fontId="28" fillId="22" borderId="9" xfId="0" applyNumberFormat="1" applyFont="1" applyFill="1" applyBorder="1" applyAlignment="1" applyProtection="1">
      <alignment horizontal="left" wrapText="1"/>
    </xf>
    <xf numFmtId="168" fontId="28" fillId="22" borderId="3" xfId="0" applyNumberFormat="1" applyFont="1" applyFill="1" applyBorder="1" applyAlignment="1" applyProtection="1">
      <alignment horizontal="left" wrapText="1"/>
    </xf>
    <xf numFmtId="168" fontId="28" fillId="22" borderId="30" xfId="0" applyNumberFormat="1" applyFont="1" applyFill="1" applyBorder="1" applyAlignment="1" applyProtection="1">
      <alignment horizontal="left" wrapText="1"/>
    </xf>
    <xf numFmtId="168" fontId="110" fillId="0" borderId="9" xfId="0" applyNumberFormat="1" applyFont="1" applyFill="1" applyBorder="1" applyAlignment="1" applyProtection="1">
      <alignment horizontal="left" wrapText="1"/>
    </xf>
    <xf numFmtId="168" fontId="110" fillId="0" borderId="3" xfId="0" applyNumberFormat="1" applyFont="1" applyFill="1" applyBorder="1" applyAlignment="1" applyProtection="1">
      <alignment horizontal="left" wrapText="1"/>
    </xf>
    <xf numFmtId="168" fontId="110" fillId="0" borderId="30" xfId="0" applyNumberFormat="1" applyFont="1" applyFill="1" applyBorder="1" applyAlignment="1" applyProtection="1">
      <alignment horizontal="left" wrapText="1"/>
    </xf>
    <xf numFmtId="0" fontId="142" fillId="25" borderId="22" xfId="21" applyFont="1" applyFill="1" applyBorder="1" applyAlignment="1">
      <alignment horizontal="center" vertical="center" wrapText="1"/>
    </xf>
    <xf numFmtId="0" fontId="142" fillId="25" borderId="24" xfId="21" applyFont="1" applyFill="1" applyBorder="1" applyAlignment="1">
      <alignment horizontal="center" vertical="center" wrapText="1"/>
    </xf>
    <xf numFmtId="0" fontId="142" fillId="25" borderId="25" xfId="21" applyFont="1" applyFill="1" applyBorder="1" applyAlignment="1">
      <alignment horizontal="center" vertical="center" wrapText="1"/>
    </xf>
    <xf numFmtId="168" fontId="25" fillId="0" borderId="32" xfId="0" applyNumberFormat="1" applyFont="1" applyBorder="1" applyAlignment="1" applyProtection="1">
      <alignment horizontal="center" vertical="center"/>
    </xf>
    <xf numFmtId="168" fontId="25" fillId="0" borderId="8" xfId="0" applyNumberFormat="1" applyFont="1" applyBorder="1" applyAlignment="1" applyProtection="1">
      <alignment horizontal="center" vertical="center"/>
    </xf>
    <xf numFmtId="168" fontId="25" fillId="0" borderId="83" xfId="0" applyNumberFormat="1" applyFont="1" applyBorder="1" applyAlignment="1" applyProtection="1">
      <alignment horizontal="center" vertical="center"/>
    </xf>
  </cellXfs>
  <cellStyles count="38">
    <cellStyle name="Comma" xfId="1" builtinId="3"/>
    <cellStyle name="Comma 10" xfId="2" xr:uid="{00000000-0005-0000-0000-000001000000}"/>
    <cellStyle name="Comma 10 2" xfId="3" xr:uid="{00000000-0005-0000-0000-000002000000}"/>
    <cellStyle name="Comma 10 2 6 2" xfId="4" xr:uid="{00000000-0005-0000-0000-000003000000}"/>
    <cellStyle name="Comma 10 3" xfId="5" xr:uid="{00000000-0005-0000-0000-000004000000}"/>
    <cellStyle name="Comma 10 4" xfId="6" xr:uid="{00000000-0005-0000-0000-000005000000}"/>
    <cellStyle name="Comma 10 5" xfId="7" xr:uid="{00000000-0005-0000-0000-000006000000}"/>
    <cellStyle name="Comma 10 6" xfId="8" xr:uid="{00000000-0005-0000-0000-000007000000}"/>
    <cellStyle name="Comma 11 8 2 2" xfId="9" xr:uid="{00000000-0005-0000-0000-000008000000}"/>
    <cellStyle name="Comma 12 2 2" xfId="10" xr:uid="{00000000-0005-0000-0000-000009000000}"/>
    <cellStyle name="Comma 17" xfId="11" xr:uid="{00000000-0005-0000-0000-00000A000000}"/>
    <cellStyle name="Comma 2" xfId="12" xr:uid="{00000000-0005-0000-0000-00000B000000}"/>
    <cellStyle name="Comma 2 2" xfId="13" xr:uid="{00000000-0005-0000-0000-00000C000000}"/>
    <cellStyle name="Comma 2 9 2 2" xfId="14" xr:uid="{00000000-0005-0000-0000-00000D000000}"/>
    <cellStyle name="Comma 3" xfId="15" xr:uid="{00000000-0005-0000-0000-00000E000000}"/>
    <cellStyle name="Currency" xfId="16" builtinId="4"/>
    <cellStyle name="Neutral" xfId="17" builtinId="28"/>
    <cellStyle name="Normal" xfId="0" builtinId="0"/>
    <cellStyle name="Normal 11 2 2 2" xfId="18" xr:uid="{00000000-0005-0000-0000-000012000000}"/>
    <cellStyle name="Normal 11 7" xfId="19" xr:uid="{00000000-0005-0000-0000-000013000000}"/>
    <cellStyle name="Normal 11 8 2" xfId="20" xr:uid="{00000000-0005-0000-0000-000014000000}"/>
    <cellStyle name="Normal 2" xfId="21" xr:uid="{00000000-0005-0000-0000-000015000000}"/>
    <cellStyle name="Normal 2 2" xfId="22" xr:uid="{00000000-0005-0000-0000-000016000000}"/>
    <cellStyle name="Normal 2 3" xfId="23" xr:uid="{00000000-0005-0000-0000-000017000000}"/>
    <cellStyle name="Normal 2 4" xfId="37" xr:uid="{00000000-0005-0000-0000-000018000000}"/>
    <cellStyle name="Normal 3" xfId="24" xr:uid="{00000000-0005-0000-0000-000019000000}"/>
    <cellStyle name="Normal 3 2" xfId="25" xr:uid="{00000000-0005-0000-0000-00001A000000}"/>
    <cellStyle name="Normal 4" xfId="26" xr:uid="{00000000-0005-0000-0000-00001B000000}"/>
    <cellStyle name="Normal 4 2" xfId="27" xr:uid="{00000000-0005-0000-0000-00001C000000}"/>
    <cellStyle name="Normal 5 2 2 2" xfId="28" xr:uid="{00000000-0005-0000-0000-00001D000000}"/>
    <cellStyle name="Normal 6 2" xfId="29" xr:uid="{00000000-0005-0000-0000-00001E000000}"/>
    <cellStyle name="Normal 7 2" xfId="30" xr:uid="{00000000-0005-0000-0000-00001F000000}"/>
    <cellStyle name="Normal 8" xfId="31" xr:uid="{00000000-0005-0000-0000-000020000000}"/>
    <cellStyle name="Normal 9" xfId="32" xr:uid="{00000000-0005-0000-0000-000021000000}"/>
    <cellStyle name="Normal 9 2" xfId="33" xr:uid="{00000000-0005-0000-0000-000022000000}"/>
    <cellStyle name="Normal_Sheet5" xfId="34" xr:uid="{00000000-0005-0000-0000-000023000000}"/>
    <cellStyle name="Percent" xfId="35" builtinId="5"/>
    <cellStyle name="Percent 2" xfId="36"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883920</xdr:colOff>
      <xdr:row>21</xdr:row>
      <xdr:rowOff>0</xdr:rowOff>
    </xdr:from>
    <xdr:ext cx="184731"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 name="TextBox 11">
          <a:extLst>
            <a:ext uri="{FF2B5EF4-FFF2-40B4-BE49-F238E27FC236}">
              <a16:creationId xmlns:a16="http://schemas.microsoft.com/office/drawing/2014/main" id="{00000000-0008-0000-0700-00000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3" name="TextBox 12">
          <a:extLst>
            <a:ext uri="{FF2B5EF4-FFF2-40B4-BE49-F238E27FC236}">
              <a16:creationId xmlns:a16="http://schemas.microsoft.com/office/drawing/2014/main" id="{00000000-0008-0000-0700-00000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0" name="TextBox 19">
          <a:extLst>
            <a:ext uri="{FF2B5EF4-FFF2-40B4-BE49-F238E27FC236}">
              <a16:creationId xmlns:a16="http://schemas.microsoft.com/office/drawing/2014/main" id="{00000000-0008-0000-0700-00001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4" name="TextBox 23">
          <a:extLst>
            <a:ext uri="{FF2B5EF4-FFF2-40B4-BE49-F238E27FC236}">
              <a16:creationId xmlns:a16="http://schemas.microsoft.com/office/drawing/2014/main" id="{00000000-0008-0000-0700-00001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8" name="TextBox 27">
          <a:extLst>
            <a:ext uri="{FF2B5EF4-FFF2-40B4-BE49-F238E27FC236}">
              <a16:creationId xmlns:a16="http://schemas.microsoft.com/office/drawing/2014/main" id="{00000000-0008-0000-0700-00001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29" name="TextBox 28">
          <a:extLst>
            <a:ext uri="{FF2B5EF4-FFF2-40B4-BE49-F238E27FC236}">
              <a16:creationId xmlns:a16="http://schemas.microsoft.com/office/drawing/2014/main" id="{00000000-0008-0000-0700-00001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0" name="TextBox 29">
          <a:extLst>
            <a:ext uri="{FF2B5EF4-FFF2-40B4-BE49-F238E27FC236}">
              <a16:creationId xmlns:a16="http://schemas.microsoft.com/office/drawing/2014/main" id="{00000000-0008-0000-0700-00001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1" name="TextBox 30">
          <a:extLst>
            <a:ext uri="{FF2B5EF4-FFF2-40B4-BE49-F238E27FC236}">
              <a16:creationId xmlns:a16="http://schemas.microsoft.com/office/drawing/2014/main" id="{00000000-0008-0000-0700-00001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2" name="TextBox 31">
          <a:extLst>
            <a:ext uri="{FF2B5EF4-FFF2-40B4-BE49-F238E27FC236}">
              <a16:creationId xmlns:a16="http://schemas.microsoft.com/office/drawing/2014/main" id="{00000000-0008-0000-0700-00002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3" name="TextBox 32">
          <a:extLst>
            <a:ext uri="{FF2B5EF4-FFF2-40B4-BE49-F238E27FC236}">
              <a16:creationId xmlns:a16="http://schemas.microsoft.com/office/drawing/2014/main" id="{00000000-0008-0000-0700-00002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4" name="TextBox 33">
          <a:extLst>
            <a:ext uri="{FF2B5EF4-FFF2-40B4-BE49-F238E27FC236}">
              <a16:creationId xmlns:a16="http://schemas.microsoft.com/office/drawing/2014/main" id="{00000000-0008-0000-0700-00002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5" name="TextBox 34">
          <a:extLst>
            <a:ext uri="{FF2B5EF4-FFF2-40B4-BE49-F238E27FC236}">
              <a16:creationId xmlns:a16="http://schemas.microsoft.com/office/drawing/2014/main" id="{00000000-0008-0000-0700-00002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6" name="TextBox 35">
          <a:extLst>
            <a:ext uri="{FF2B5EF4-FFF2-40B4-BE49-F238E27FC236}">
              <a16:creationId xmlns:a16="http://schemas.microsoft.com/office/drawing/2014/main" id="{00000000-0008-0000-0700-00002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7" name="TextBox 36">
          <a:extLst>
            <a:ext uri="{FF2B5EF4-FFF2-40B4-BE49-F238E27FC236}">
              <a16:creationId xmlns:a16="http://schemas.microsoft.com/office/drawing/2014/main" id="{00000000-0008-0000-0700-00002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8" name="TextBox 37">
          <a:extLst>
            <a:ext uri="{FF2B5EF4-FFF2-40B4-BE49-F238E27FC236}">
              <a16:creationId xmlns:a16="http://schemas.microsoft.com/office/drawing/2014/main" id="{00000000-0008-0000-0700-00002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39" name="TextBox 38">
          <a:extLst>
            <a:ext uri="{FF2B5EF4-FFF2-40B4-BE49-F238E27FC236}">
              <a16:creationId xmlns:a16="http://schemas.microsoft.com/office/drawing/2014/main" id="{00000000-0008-0000-0700-00002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0" name="TextBox 39">
          <a:extLst>
            <a:ext uri="{FF2B5EF4-FFF2-40B4-BE49-F238E27FC236}">
              <a16:creationId xmlns:a16="http://schemas.microsoft.com/office/drawing/2014/main" id="{00000000-0008-0000-0700-00002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1" name="TextBox 40">
          <a:extLst>
            <a:ext uri="{FF2B5EF4-FFF2-40B4-BE49-F238E27FC236}">
              <a16:creationId xmlns:a16="http://schemas.microsoft.com/office/drawing/2014/main" id="{00000000-0008-0000-0700-00002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2" name="TextBox 41">
          <a:extLst>
            <a:ext uri="{FF2B5EF4-FFF2-40B4-BE49-F238E27FC236}">
              <a16:creationId xmlns:a16="http://schemas.microsoft.com/office/drawing/2014/main" id="{00000000-0008-0000-0700-00002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3" name="TextBox 42">
          <a:extLst>
            <a:ext uri="{FF2B5EF4-FFF2-40B4-BE49-F238E27FC236}">
              <a16:creationId xmlns:a16="http://schemas.microsoft.com/office/drawing/2014/main" id="{00000000-0008-0000-0700-00002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4" name="TextBox 43">
          <a:extLst>
            <a:ext uri="{FF2B5EF4-FFF2-40B4-BE49-F238E27FC236}">
              <a16:creationId xmlns:a16="http://schemas.microsoft.com/office/drawing/2014/main" id="{00000000-0008-0000-0700-00002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5" name="TextBox 44">
          <a:extLst>
            <a:ext uri="{FF2B5EF4-FFF2-40B4-BE49-F238E27FC236}">
              <a16:creationId xmlns:a16="http://schemas.microsoft.com/office/drawing/2014/main" id="{00000000-0008-0000-0700-00002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6" name="TextBox 45">
          <a:extLst>
            <a:ext uri="{FF2B5EF4-FFF2-40B4-BE49-F238E27FC236}">
              <a16:creationId xmlns:a16="http://schemas.microsoft.com/office/drawing/2014/main" id="{00000000-0008-0000-0700-00002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7" name="TextBox 46">
          <a:extLst>
            <a:ext uri="{FF2B5EF4-FFF2-40B4-BE49-F238E27FC236}">
              <a16:creationId xmlns:a16="http://schemas.microsoft.com/office/drawing/2014/main" id="{00000000-0008-0000-0700-00002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8" name="TextBox 47">
          <a:extLst>
            <a:ext uri="{FF2B5EF4-FFF2-40B4-BE49-F238E27FC236}">
              <a16:creationId xmlns:a16="http://schemas.microsoft.com/office/drawing/2014/main" id="{00000000-0008-0000-0700-00003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49" name="TextBox 48">
          <a:extLst>
            <a:ext uri="{FF2B5EF4-FFF2-40B4-BE49-F238E27FC236}">
              <a16:creationId xmlns:a16="http://schemas.microsoft.com/office/drawing/2014/main" id="{00000000-0008-0000-0700-00003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0" name="TextBox 49">
          <a:extLst>
            <a:ext uri="{FF2B5EF4-FFF2-40B4-BE49-F238E27FC236}">
              <a16:creationId xmlns:a16="http://schemas.microsoft.com/office/drawing/2014/main" id="{00000000-0008-0000-0700-00003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1" name="TextBox 50">
          <a:extLst>
            <a:ext uri="{FF2B5EF4-FFF2-40B4-BE49-F238E27FC236}">
              <a16:creationId xmlns:a16="http://schemas.microsoft.com/office/drawing/2014/main" id="{00000000-0008-0000-0700-00003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2" name="TextBox 51">
          <a:extLst>
            <a:ext uri="{FF2B5EF4-FFF2-40B4-BE49-F238E27FC236}">
              <a16:creationId xmlns:a16="http://schemas.microsoft.com/office/drawing/2014/main" id="{00000000-0008-0000-0700-00003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3" name="TextBox 52">
          <a:extLst>
            <a:ext uri="{FF2B5EF4-FFF2-40B4-BE49-F238E27FC236}">
              <a16:creationId xmlns:a16="http://schemas.microsoft.com/office/drawing/2014/main" id="{00000000-0008-0000-0700-00003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4" name="TextBox 53">
          <a:extLst>
            <a:ext uri="{FF2B5EF4-FFF2-40B4-BE49-F238E27FC236}">
              <a16:creationId xmlns:a16="http://schemas.microsoft.com/office/drawing/2014/main" id="{00000000-0008-0000-0700-00003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5" name="TextBox 54">
          <a:extLst>
            <a:ext uri="{FF2B5EF4-FFF2-40B4-BE49-F238E27FC236}">
              <a16:creationId xmlns:a16="http://schemas.microsoft.com/office/drawing/2014/main" id="{00000000-0008-0000-0700-00003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6" name="TextBox 55">
          <a:extLst>
            <a:ext uri="{FF2B5EF4-FFF2-40B4-BE49-F238E27FC236}">
              <a16:creationId xmlns:a16="http://schemas.microsoft.com/office/drawing/2014/main" id="{00000000-0008-0000-0700-00003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7" name="TextBox 56">
          <a:extLst>
            <a:ext uri="{FF2B5EF4-FFF2-40B4-BE49-F238E27FC236}">
              <a16:creationId xmlns:a16="http://schemas.microsoft.com/office/drawing/2014/main" id="{00000000-0008-0000-0700-00003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8" name="TextBox 57">
          <a:extLst>
            <a:ext uri="{FF2B5EF4-FFF2-40B4-BE49-F238E27FC236}">
              <a16:creationId xmlns:a16="http://schemas.microsoft.com/office/drawing/2014/main" id="{00000000-0008-0000-0700-00003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59" name="TextBox 58">
          <a:extLst>
            <a:ext uri="{FF2B5EF4-FFF2-40B4-BE49-F238E27FC236}">
              <a16:creationId xmlns:a16="http://schemas.microsoft.com/office/drawing/2014/main" id="{00000000-0008-0000-0700-00003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0" name="TextBox 59">
          <a:extLst>
            <a:ext uri="{FF2B5EF4-FFF2-40B4-BE49-F238E27FC236}">
              <a16:creationId xmlns:a16="http://schemas.microsoft.com/office/drawing/2014/main" id="{00000000-0008-0000-0700-00003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1" name="TextBox 60">
          <a:extLst>
            <a:ext uri="{FF2B5EF4-FFF2-40B4-BE49-F238E27FC236}">
              <a16:creationId xmlns:a16="http://schemas.microsoft.com/office/drawing/2014/main" id="{00000000-0008-0000-0700-00003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2" name="TextBox 61">
          <a:extLst>
            <a:ext uri="{FF2B5EF4-FFF2-40B4-BE49-F238E27FC236}">
              <a16:creationId xmlns:a16="http://schemas.microsoft.com/office/drawing/2014/main" id="{00000000-0008-0000-0700-00003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3" name="TextBox 62">
          <a:extLst>
            <a:ext uri="{FF2B5EF4-FFF2-40B4-BE49-F238E27FC236}">
              <a16:creationId xmlns:a16="http://schemas.microsoft.com/office/drawing/2014/main" id="{00000000-0008-0000-0700-00003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4" name="TextBox 63">
          <a:extLst>
            <a:ext uri="{FF2B5EF4-FFF2-40B4-BE49-F238E27FC236}">
              <a16:creationId xmlns:a16="http://schemas.microsoft.com/office/drawing/2014/main" id="{00000000-0008-0000-0700-00004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5" name="TextBox 64">
          <a:extLst>
            <a:ext uri="{FF2B5EF4-FFF2-40B4-BE49-F238E27FC236}">
              <a16:creationId xmlns:a16="http://schemas.microsoft.com/office/drawing/2014/main" id="{00000000-0008-0000-0700-00004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6" name="TextBox 65">
          <a:extLst>
            <a:ext uri="{FF2B5EF4-FFF2-40B4-BE49-F238E27FC236}">
              <a16:creationId xmlns:a16="http://schemas.microsoft.com/office/drawing/2014/main" id="{00000000-0008-0000-0700-00004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7" name="TextBox 66">
          <a:extLst>
            <a:ext uri="{FF2B5EF4-FFF2-40B4-BE49-F238E27FC236}">
              <a16:creationId xmlns:a16="http://schemas.microsoft.com/office/drawing/2014/main" id="{00000000-0008-0000-0700-00004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8" name="TextBox 67">
          <a:extLst>
            <a:ext uri="{FF2B5EF4-FFF2-40B4-BE49-F238E27FC236}">
              <a16:creationId xmlns:a16="http://schemas.microsoft.com/office/drawing/2014/main" id="{00000000-0008-0000-0700-00004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69" name="TextBox 68">
          <a:extLst>
            <a:ext uri="{FF2B5EF4-FFF2-40B4-BE49-F238E27FC236}">
              <a16:creationId xmlns:a16="http://schemas.microsoft.com/office/drawing/2014/main" id="{00000000-0008-0000-0700-00004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0" name="TextBox 69">
          <a:extLst>
            <a:ext uri="{FF2B5EF4-FFF2-40B4-BE49-F238E27FC236}">
              <a16:creationId xmlns:a16="http://schemas.microsoft.com/office/drawing/2014/main" id="{00000000-0008-0000-0700-00004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1" name="TextBox 70">
          <a:extLst>
            <a:ext uri="{FF2B5EF4-FFF2-40B4-BE49-F238E27FC236}">
              <a16:creationId xmlns:a16="http://schemas.microsoft.com/office/drawing/2014/main" id="{00000000-0008-0000-0700-00004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2" name="TextBox 71">
          <a:extLst>
            <a:ext uri="{FF2B5EF4-FFF2-40B4-BE49-F238E27FC236}">
              <a16:creationId xmlns:a16="http://schemas.microsoft.com/office/drawing/2014/main" id="{00000000-0008-0000-0700-00004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3" name="TextBox 72">
          <a:extLst>
            <a:ext uri="{FF2B5EF4-FFF2-40B4-BE49-F238E27FC236}">
              <a16:creationId xmlns:a16="http://schemas.microsoft.com/office/drawing/2014/main" id="{00000000-0008-0000-0700-00004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4" name="TextBox 73">
          <a:extLst>
            <a:ext uri="{FF2B5EF4-FFF2-40B4-BE49-F238E27FC236}">
              <a16:creationId xmlns:a16="http://schemas.microsoft.com/office/drawing/2014/main" id="{00000000-0008-0000-0700-00004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5" name="TextBox 74">
          <a:extLst>
            <a:ext uri="{FF2B5EF4-FFF2-40B4-BE49-F238E27FC236}">
              <a16:creationId xmlns:a16="http://schemas.microsoft.com/office/drawing/2014/main" id="{00000000-0008-0000-0700-00004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6" name="TextBox 75">
          <a:extLst>
            <a:ext uri="{FF2B5EF4-FFF2-40B4-BE49-F238E27FC236}">
              <a16:creationId xmlns:a16="http://schemas.microsoft.com/office/drawing/2014/main" id="{00000000-0008-0000-0700-00004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7" name="TextBox 76">
          <a:extLst>
            <a:ext uri="{FF2B5EF4-FFF2-40B4-BE49-F238E27FC236}">
              <a16:creationId xmlns:a16="http://schemas.microsoft.com/office/drawing/2014/main" id="{00000000-0008-0000-0700-00004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8" name="TextBox 77">
          <a:extLst>
            <a:ext uri="{FF2B5EF4-FFF2-40B4-BE49-F238E27FC236}">
              <a16:creationId xmlns:a16="http://schemas.microsoft.com/office/drawing/2014/main" id="{00000000-0008-0000-0700-00004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79" name="TextBox 78">
          <a:extLst>
            <a:ext uri="{FF2B5EF4-FFF2-40B4-BE49-F238E27FC236}">
              <a16:creationId xmlns:a16="http://schemas.microsoft.com/office/drawing/2014/main" id="{00000000-0008-0000-0700-00004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0" name="TextBox 79">
          <a:extLst>
            <a:ext uri="{FF2B5EF4-FFF2-40B4-BE49-F238E27FC236}">
              <a16:creationId xmlns:a16="http://schemas.microsoft.com/office/drawing/2014/main" id="{00000000-0008-0000-0700-00005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1" name="TextBox 80">
          <a:extLst>
            <a:ext uri="{FF2B5EF4-FFF2-40B4-BE49-F238E27FC236}">
              <a16:creationId xmlns:a16="http://schemas.microsoft.com/office/drawing/2014/main" id="{00000000-0008-0000-0700-00005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2" name="TextBox 81">
          <a:extLst>
            <a:ext uri="{FF2B5EF4-FFF2-40B4-BE49-F238E27FC236}">
              <a16:creationId xmlns:a16="http://schemas.microsoft.com/office/drawing/2014/main" id="{00000000-0008-0000-0700-00005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3" name="TextBox 82">
          <a:extLst>
            <a:ext uri="{FF2B5EF4-FFF2-40B4-BE49-F238E27FC236}">
              <a16:creationId xmlns:a16="http://schemas.microsoft.com/office/drawing/2014/main" id="{00000000-0008-0000-0700-00005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4" name="TextBox 83">
          <a:extLst>
            <a:ext uri="{FF2B5EF4-FFF2-40B4-BE49-F238E27FC236}">
              <a16:creationId xmlns:a16="http://schemas.microsoft.com/office/drawing/2014/main" id="{00000000-0008-0000-0700-00005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5" name="TextBox 84">
          <a:extLst>
            <a:ext uri="{FF2B5EF4-FFF2-40B4-BE49-F238E27FC236}">
              <a16:creationId xmlns:a16="http://schemas.microsoft.com/office/drawing/2014/main" id="{00000000-0008-0000-0700-00005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6" name="TextBox 85">
          <a:extLst>
            <a:ext uri="{FF2B5EF4-FFF2-40B4-BE49-F238E27FC236}">
              <a16:creationId xmlns:a16="http://schemas.microsoft.com/office/drawing/2014/main" id="{00000000-0008-0000-0700-00005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7" name="TextBox 86">
          <a:extLst>
            <a:ext uri="{FF2B5EF4-FFF2-40B4-BE49-F238E27FC236}">
              <a16:creationId xmlns:a16="http://schemas.microsoft.com/office/drawing/2014/main" id="{00000000-0008-0000-0700-00005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8" name="TextBox 87">
          <a:extLst>
            <a:ext uri="{FF2B5EF4-FFF2-40B4-BE49-F238E27FC236}">
              <a16:creationId xmlns:a16="http://schemas.microsoft.com/office/drawing/2014/main" id="{00000000-0008-0000-0700-00005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89" name="TextBox 88">
          <a:extLst>
            <a:ext uri="{FF2B5EF4-FFF2-40B4-BE49-F238E27FC236}">
              <a16:creationId xmlns:a16="http://schemas.microsoft.com/office/drawing/2014/main" id="{00000000-0008-0000-0700-00005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0" name="TextBox 89">
          <a:extLst>
            <a:ext uri="{FF2B5EF4-FFF2-40B4-BE49-F238E27FC236}">
              <a16:creationId xmlns:a16="http://schemas.microsoft.com/office/drawing/2014/main" id="{00000000-0008-0000-0700-00005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1" name="TextBox 90">
          <a:extLst>
            <a:ext uri="{FF2B5EF4-FFF2-40B4-BE49-F238E27FC236}">
              <a16:creationId xmlns:a16="http://schemas.microsoft.com/office/drawing/2014/main" id="{00000000-0008-0000-0700-00005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2" name="TextBox 91">
          <a:extLst>
            <a:ext uri="{FF2B5EF4-FFF2-40B4-BE49-F238E27FC236}">
              <a16:creationId xmlns:a16="http://schemas.microsoft.com/office/drawing/2014/main" id="{00000000-0008-0000-0700-00005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3" name="TextBox 92">
          <a:extLst>
            <a:ext uri="{FF2B5EF4-FFF2-40B4-BE49-F238E27FC236}">
              <a16:creationId xmlns:a16="http://schemas.microsoft.com/office/drawing/2014/main" id="{00000000-0008-0000-0700-00005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4" name="TextBox 93">
          <a:extLst>
            <a:ext uri="{FF2B5EF4-FFF2-40B4-BE49-F238E27FC236}">
              <a16:creationId xmlns:a16="http://schemas.microsoft.com/office/drawing/2014/main" id="{00000000-0008-0000-0700-00005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5" name="TextBox 94">
          <a:extLst>
            <a:ext uri="{FF2B5EF4-FFF2-40B4-BE49-F238E27FC236}">
              <a16:creationId xmlns:a16="http://schemas.microsoft.com/office/drawing/2014/main" id="{00000000-0008-0000-0700-00005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6" name="TextBox 95">
          <a:extLst>
            <a:ext uri="{FF2B5EF4-FFF2-40B4-BE49-F238E27FC236}">
              <a16:creationId xmlns:a16="http://schemas.microsoft.com/office/drawing/2014/main" id="{00000000-0008-0000-0700-00006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7" name="TextBox 96">
          <a:extLst>
            <a:ext uri="{FF2B5EF4-FFF2-40B4-BE49-F238E27FC236}">
              <a16:creationId xmlns:a16="http://schemas.microsoft.com/office/drawing/2014/main" id="{00000000-0008-0000-0700-00006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8" name="TextBox 97">
          <a:extLst>
            <a:ext uri="{FF2B5EF4-FFF2-40B4-BE49-F238E27FC236}">
              <a16:creationId xmlns:a16="http://schemas.microsoft.com/office/drawing/2014/main" id="{00000000-0008-0000-0700-00006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99" name="TextBox 98">
          <a:extLst>
            <a:ext uri="{FF2B5EF4-FFF2-40B4-BE49-F238E27FC236}">
              <a16:creationId xmlns:a16="http://schemas.microsoft.com/office/drawing/2014/main" id="{00000000-0008-0000-0700-00006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0" name="TextBox 99">
          <a:extLst>
            <a:ext uri="{FF2B5EF4-FFF2-40B4-BE49-F238E27FC236}">
              <a16:creationId xmlns:a16="http://schemas.microsoft.com/office/drawing/2014/main" id="{00000000-0008-0000-0700-00006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1" name="TextBox 100">
          <a:extLst>
            <a:ext uri="{FF2B5EF4-FFF2-40B4-BE49-F238E27FC236}">
              <a16:creationId xmlns:a16="http://schemas.microsoft.com/office/drawing/2014/main" id="{00000000-0008-0000-0700-00006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2" name="TextBox 101">
          <a:extLst>
            <a:ext uri="{FF2B5EF4-FFF2-40B4-BE49-F238E27FC236}">
              <a16:creationId xmlns:a16="http://schemas.microsoft.com/office/drawing/2014/main" id="{00000000-0008-0000-0700-00006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3" name="TextBox 102">
          <a:extLst>
            <a:ext uri="{FF2B5EF4-FFF2-40B4-BE49-F238E27FC236}">
              <a16:creationId xmlns:a16="http://schemas.microsoft.com/office/drawing/2014/main" id="{00000000-0008-0000-0700-00006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4" name="TextBox 103">
          <a:extLst>
            <a:ext uri="{FF2B5EF4-FFF2-40B4-BE49-F238E27FC236}">
              <a16:creationId xmlns:a16="http://schemas.microsoft.com/office/drawing/2014/main" id="{00000000-0008-0000-0700-00006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5" name="TextBox 104">
          <a:extLst>
            <a:ext uri="{FF2B5EF4-FFF2-40B4-BE49-F238E27FC236}">
              <a16:creationId xmlns:a16="http://schemas.microsoft.com/office/drawing/2014/main" id="{00000000-0008-0000-0700-00006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6" name="TextBox 105">
          <a:extLst>
            <a:ext uri="{FF2B5EF4-FFF2-40B4-BE49-F238E27FC236}">
              <a16:creationId xmlns:a16="http://schemas.microsoft.com/office/drawing/2014/main" id="{00000000-0008-0000-0700-00006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7" name="TextBox 106">
          <a:extLst>
            <a:ext uri="{FF2B5EF4-FFF2-40B4-BE49-F238E27FC236}">
              <a16:creationId xmlns:a16="http://schemas.microsoft.com/office/drawing/2014/main" id="{00000000-0008-0000-0700-00006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8" name="TextBox 107">
          <a:extLst>
            <a:ext uri="{FF2B5EF4-FFF2-40B4-BE49-F238E27FC236}">
              <a16:creationId xmlns:a16="http://schemas.microsoft.com/office/drawing/2014/main" id="{00000000-0008-0000-0700-00006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09" name="TextBox 108">
          <a:extLst>
            <a:ext uri="{FF2B5EF4-FFF2-40B4-BE49-F238E27FC236}">
              <a16:creationId xmlns:a16="http://schemas.microsoft.com/office/drawing/2014/main" id="{00000000-0008-0000-0700-00006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0" name="TextBox 109">
          <a:extLst>
            <a:ext uri="{FF2B5EF4-FFF2-40B4-BE49-F238E27FC236}">
              <a16:creationId xmlns:a16="http://schemas.microsoft.com/office/drawing/2014/main" id="{00000000-0008-0000-0700-00006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1" name="TextBox 110">
          <a:extLst>
            <a:ext uri="{FF2B5EF4-FFF2-40B4-BE49-F238E27FC236}">
              <a16:creationId xmlns:a16="http://schemas.microsoft.com/office/drawing/2014/main" id="{00000000-0008-0000-0700-00006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2" name="TextBox 111">
          <a:extLst>
            <a:ext uri="{FF2B5EF4-FFF2-40B4-BE49-F238E27FC236}">
              <a16:creationId xmlns:a16="http://schemas.microsoft.com/office/drawing/2014/main" id="{00000000-0008-0000-0700-00007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3" name="TextBox 112">
          <a:extLst>
            <a:ext uri="{FF2B5EF4-FFF2-40B4-BE49-F238E27FC236}">
              <a16:creationId xmlns:a16="http://schemas.microsoft.com/office/drawing/2014/main" id="{00000000-0008-0000-0700-00007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4" name="TextBox 113">
          <a:extLst>
            <a:ext uri="{FF2B5EF4-FFF2-40B4-BE49-F238E27FC236}">
              <a16:creationId xmlns:a16="http://schemas.microsoft.com/office/drawing/2014/main" id="{00000000-0008-0000-0700-000072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5" name="TextBox 114">
          <a:extLst>
            <a:ext uri="{FF2B5EF4-FFF2-40B4-BE49-F238E27FC236}">
              <a16:creationId xmlns:a16="http://schemas.microsoft.com/office/drawing/2014/main" id="{00000000-0008-0000-0700-000073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6" name="TextBox 115">
          <a:extLst>
            <a:ext uri="{FF2B5EF4-FFF2-40B4-BE49-F238E27FC236}">
              <a16:creationId xmlns:a16="http://schemas.microsoft.com/office/drawing/2014/main" id="{00000000-0008-0000-0700-000074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7" name="TextBox 116">
          <a:extLst>
            <a:ext uri="{FF2B5EF4-FFF2-40B4-BE49-F238E27FC236}">
              <a16:creationId xmlns:a16="http://schemas.microsoft.com/office/drawing/2014/main" id="{00000000-0008-0000-0700-000075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8" name="TextBox 117">
          <a:extLst>
            <a:ext uri="{FF2B5EF4-FFF2-40B4-BE49-F238E27FC236}">
              <a16:creationId xmlns:a16="http://schemas.microsoft.com/office/drawing/2014/main" id="{00000000-0008-0000-0700-000076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19" name="TextBox 118">
          <a:extLst>
            <a:ext uri="{FF2B5EF4-FFF2-40B4-BE49-F238E27FC236}">
              <a16:creationId xmlns:a16="http://schemas.microsoft.com/office/drawing/2014/main" id="{00000000-0008-0000-0700-000077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0" name="TextBox 119">
          <a:extLst>
            <a:ext uri="{FF2B5EF4-FFF2-40B4-BE49-F238E27FC236}">
              <a16:creationId xmlns:a16="http://schemas.microsoft.com/office/drawing/2014/main" id="{00000000-0008-0000-0700-000078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1" name="TextBox 120">
          <a:extLst>
            <a:ext uri="{FF2B5EF4-FFF2-40B4-BE49-F238E27FC236}">
              <a16:creationId xmlns:a16="http://schemas.microsoft.com/office/drawing/2014/main" id="{00000000-0008-0000-0700-000079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2" name="TextBox 121">
          <a:extLst>
            <a:ext uri="{FF2B5EF4-FFF2-40B4-BE49-F238E27FC236}">
              <a16:creationId xmlns:a16="http://schemas.microsoft.com/office/drawing/2014/main" id="{00000000-0008-0000-0700-00007A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3" name="TextBox 122">
          <a:extLst>
            <a:ext uri="{FF2B5EF4-FFF2-40B4-BE49-F238E27FC236}">
              <a16:creationId xmlns:a16="http://schemas.microsoft.com/office/drawing/2014/main" id="{00000000-0008-0000-0700-00007B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4" name="TextBox 123">
          <a:extLst>
            <a:ext uri="{FF2B5EF4-FFF2-40B4-BE49-F238E27FC236}">
              <a16:creationId xmlns:a16="http://schemas.microsoft.com/office/drawing/2014/main" id="{00000000-0008-0000-0700-00007C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5" name="TextBox 124">
          <a:extLst>
            <a:ext uri="{FF2B5EF4-FFF2-40B4-BE49-F238E27FC236}">
              <a16:creationId xmlns:a16="http://schemas.microsoft.com/office/drawing/2014/main" id="{00000000-0008-0000-0700-00007D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6" name="TextBox 125">
          <a:extLst>
            <a:ext uri="{FF2B5EF4-FFF2-40B4-BE49-F238E27FC236}">
              <a16:creationId xmlns:a16="http://schemas.microsoft.com/office/drawing/2014/main" id="{00000000-0008-0000-0700-00007E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7" name="TextBox 126">
          <a:extLst>
            <a:ext uri="{FF2B5EF4-FFF2-40B4-BE49-F238E27FC236}">
              <a16:creationId xmlns:a16="http://schemas.microsoft.com/office/drawing/2014/main" id="{00000000-0008-0000-0700-00007F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8" name="TextBox 127">
          <a:extLst>
            <a:ext uri="{FF2B5EF4-FFF2-40B4-BE49-F238E27FC236}">
              <a16:creationId xmlns:a16="http://schemas.microsoft.com/office/drawing/2014/main" id="{00000000-0008-0000-0700-000080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883920</xdr:colOff>
      <xdr:row>21</xdr:row>
      <xdr:rowOff>0</xdr:rowOff>
    </xdr:from>
    <xdr:ext cx="184731" cy="264560"/>
    <xdr:sp macro="" textlink="">
      <xdr:nvSpPr>
        <xdr:cNvPr id="129" name="TextBox 128">
          <a:extLst>
            <a:ext uri="{FF2B5EF4-FFF2-40B4-BE49-F238E27FC236}">
              <a16:creationId xmlns:a16="http://schemas.microsoft.com/office/drawing/2014/main" id="{00000000-0008-0000-0700-000081000000}"/>
            </a:ext>
          </a:extLst>
        </xdr:cNvPr>
        <xdr:cNvSpPr txBox="1"/>
      </xdr:nvSpPr>
      <xdr:spPr>
        <a:xfrm>
          <a:off x="9631045" y="663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198/AppData/Local/Microsoft/Windows/Temporary%20Internet%20Files/Content.Outlook/Z4V1LDEG/Final%20$10.9bn/Balancing%20445000%20Jan2010-Jul2013%2020.01.14.xlsxv2.GT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Documents%20and%20Settings\ptyler\My%20Documents\Client%20tests\COP\Reports%20for%20Phase%20II\CPUK%20Repo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ollab001-wfc.sp.chevron.net/sites/NMAOffshore/prjs/Project%20Documents/JV%20Hydraulic%20Workover%20Unit%20Opportunity.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CNL%20MOU%20mod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Users\19422\AppData\Roaming\Microsoft\Excel\NAPIMS%20Planning\Economic%20Evaluations\NAPIMS%20Econs%20Evaluation%20ver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17138/Desktop/New%20FAAC%20Template%2017%2008%2018%20GGM%20Treasury%20Templat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20869/AppData/Local/Microsoft/Windows/Temporary%20Internet%20Files/Content.Outlook/06BC3NSD/Copy%20of%20NNPC%20Statement%20of%20Indebtedness%20to%20Federation%20Account%20new.xlsx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16964/Documents/GRP%20FINANCE/MTEF/MTEF%20REVENUE%20DISTRIBUTION%20with%20FAAC%20Distribution%20Template_25012018_v1_Ctee%20Review_RA_Rev0502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19328/AppData/Local/Microsoft/Windows/Temporary%20Internet%20Files/Content.Outlook/OF0WGMD1/Users/Mrs%20Eyesan/AppData/Local/Microsoft/Windows/INetCache/Content.Outlook/E6YYBDSY/Volumes/NO%20NAME/Users/USER/Downloads/bosi.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19425/Desktop/Users/18147/Downloads/NGC%20Dashboard_1912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19266/AppData/Local/Microsoft/Windows/Temporary%20Internet%20Files/Content.Outlook/J9DKV2FB/Govt%20Priority%20Projects%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Selle\NIGERIA\Reserves\NAOC%20PROFILE\NI001__AGBAR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18697/AppData/Local/Microsoft/Windows/INetCache/Content.Outlook/M695MLJG/FAAC%202018/JULY%202018/July%20208%20FAAC/EXECUTIVE%20SUMMARY%20OF%20JULY%202018%20FAAC%20REPORT%2020%2007%2018%20%20134%2009bn.finalxlsx.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19425/Desktop/Users/18147/Downloads/2011%20NGC%20Dashboard_Month_02%20(version%2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19328/AppData/Local/Microsoft/Windows/Temporary%20Internet%20Files/Content.Outlook/OF0WGMD1/Users/Mrs%20Eyesan/AppData/Local/Microsoft/Windows/INetCache/Content.Outlook/E6YYBDSY/Naws1251/Lame's%20Open_dir/WINDOWS/TEMP/TRIANG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ollab001-wfc.sp.chevron.net/sites/NMAOffshore/prjs/Project%20Documents/JVOffshoreAltFundWellsProductionCostForecastWorkbook_Mere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14198/AppData/Local/Microsoft/Windows/Temporary%20Internet%20Files/Content.Outlook/Z4V1LDEG/C/CP%20&amp;%20S%20office/PPMC/Computation%20of%20Ex-Depot%20Prices%20Rev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Q:\QUAD99_0\VOLUME\TRIANG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SHERIF\SPOTWORK\IECREC9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19444/AppData/Local/Microsoft/Windows/Temporary%20Internet%20Files/Content.Outlook/UK2NMF5K/September'14%20Dcru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9266/AppData/Local/Microsoft/Windows/Temporary%20Internet%20Files/Content.Outlook/NN438FW4/Work/Reports/Routine/Commercial%20Reports/Vessel%20Posi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9328/AppData/Local/Microsoft/Windows/Temporary%20Internet%20Files/Content.Outlook/OF0WGMD1/Users/Mrs%20Eyesan/AppData/Local/Microsoft/Windows/INetCache/Content.Outlook/E6YYBDSY/Volumes/NO%20NAME/amerada/amerada99/amh699.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TOP%202003%20Long-Term%20Crude%20and%20LPG%20Forecast%2011-1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6964/AppData/Local/Microsoft/Windows/Temporary%20Internet%20Files/Content.Outlook/2N8IWAOL/2018-2020%20MTEF%20FINAL%2017012018%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8923/AppData/Local/Microsoft/Windows/Temporary%20Internet%20Files/Content.Outlook/A9CYB8NI/DSDP%20UNDER%20RECOVERY%20JAN%202017%20TO%20JUNE%202018%20%20July%20FAAC%2018%2007%2018xlsx%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8697/AppData/Local/Microsoft/Windows/INetCache/Content.Outlook/M695MLJG/FAAC%20REVENUE%20SALES%20AND%20RECEIPTS%20SUMMARY%20UPDATED%20xlsv%20FM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NAPIMS%20Planning\Economic%20Evaluations\PSC%2093%20Review\PSC%2093%20Econs%2015%2002%202008%20RE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Analysis. Payment 11.0"/>
      <sheetName val="Subsidy"/>
      <sheetName val="Procure. &amp; Distribu. Cost"/>
      <sheetName val="Sheet5"/>
      <sheetName val="Jan2010-Jun2013 (2)"/>
      <sheetName val="Sheet4"/>
      <sheetName val="Sheet1"/>
      <sheetName val="June20112-Dec2012"/>
      <sheetName val="Jan2012-Jul2013"/>
      <sheetName val="Apr.2011"/>
      <sheetName val="May.2011"/>
      <sheetName val="Jun.2011"/>
      <sheetName val="Jul-2011"/>
      <sheetName val="Aug-2011"/>
      <sheetName val="Sep-2011"/>
      <sheetName val="Oct-2011"/>
      <sheetName val="Nov-2011"/>
      <sheetName val="Dec-2011"/>
      <sheetName val="Jan-2012"/>
      <sheetName val="Feb-2012"/>
      <sheetName val="Mar-2012"/>
      <sheetName val="Sheet2"/>
      <sheetName val="Sheet3"/>
      <sheetName val="Local Refineries Losses"/>
    </sheetNames>
    <sheetDataSet>
      <sheetData sheetId="0">
        <row r="7">
          <cell r="B7">
            <v>149.03847023627731</v>
          </cell>
        </row>
      </sheetData>
      <sheetData sheetId="1" refreshError="1"/>
      <sheetData sheetId="2">
        <row r="6">
          <cell r="AO6">
            <v>149.03847023627731</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UK Reports"/>
      <sheetName val="Econind"/>
      <sheetName val="Houston"/>
      <sheetName val="Income Statement"/>
      <sheetName val="Form 2320b"/>
      <sheetName val="UKOOA"/>
      <sheetName val="Variable Report"/>
      <sheetName val="Chart comparison"/>
    </sheetNames>
    <sheetDataSet>
      <sheetData sheetId="0" refreshError="1"/>
      <sheetData sheetId="1">
        <row r="8">
          <cell r="AB8">
            <v>0</v>
          </cell>
        </row>
      </sheetData>
      <sheetData sheetId="2"/>
      <sheetData sheetId="3" refreshError="1"/>
      <sheetData sheetId="4" refreshError="1"/>
      <sheetData sheetId="5" refreshError="1"/>
      <sheetData sheetId="6" refreshError="1"/>
      <sheetData sheetId="7">
        <row r="1">
          <cell r="AU1" t="str">
            <v>TOTAL PRODUCTION MMBOE</v>
          </cell>
          <cell r="AV1" t="str">
            <v>TOTAL PRODUCTION MMBOE</v>
          </cell>
          <cell r="AX1" t="str">
            <v>Liquids ProductionMMBLS</v>
          </cell>
          <cell r="AY1" t="str">
            <v>OIL &amp; NGL PRODUCTIONMMBLS</v>
          </cell>
          <cell r="BA1" t="str">
            <v>GAS PRODUCTION BCF</v>
          </cell>
          <cell r="BB1" t="str">
            <v>GAS PRODUCTION BCF</v>
          </cell>
          <cell r="BD1" t="str">
            <v>O &amp; O $MM</v>
          </cell>
          <cell r="BE1" t="str">
            <v>O &amp; O $MM</v>
          </cell>
          <cell r="BG1" t="str">
            <v>CAPEX $MM</v>
          </cell>
          <cell r="BH1" t="str">
            <v>CAPEX $MM</v>
          </cell>
          <cell r="BJ1" t="str">
            <v>NCF $MM</v>
          </cell>
          <cell r="BK1" t="str">
            <v>NCF $MM</v>
          </cell>
        </row>
        <row r="2">
          <cell r="AT2" t="str">
            <v>Date</v>
          </cell>
          <cell r="AU2" t="str">
            <v>Galleon 2001 BUP</v>
          </cell>
          <cell r="AV2" t="str">
            <v>Galleon 2002 BUP</v>
          </cell>
          <cell r="AW2" t="str">
            <v>Date</v>
          </cell>
          <cell r="AX2" t="str">
            <v>Galleon 2001 BUP</v>
          </cell>
          <cell r="AY2" t="str">
            <v>Galleon 2002 BUP</v>
          </cell>
          <cell r="AZ2" t="str">
            <v>Date</v>
          </cell>
          <cell r="BA2" t="str">
            <v>Galleon 2001 BUP</v>
          </cell>
          <cell r="BB2" t="str">
            <v>Galleon 2002 BUP</v>
          </cell>
          <cell r="BC2" t="str">
            <v>Date</v>
          </cell>
          <cell r="BD2" t="str">
            <v>Galleon 2001 BUP</v>
          </cell>
          <cell r="BE2" t="str">
            <v>Galleon 2002 BUP</v>
          </cell>
          <cell r="BF2" t="str">
            <v>Date</v>
          </cell>
          <cell r="BG2" t="str">
            <v>Galleon 2001 BUP</v>
          </cell>
          <cell r="BH2" t="str">
            <v>Galleon 2002 BUP</v>
          </cell>
          <cell r="BI2" t="str">
            <v>Date</v>
          </cell>
          <cell r="BJ2" t="str">
            <v>Galleon 2001 BUP</v>
          </cell>
          <cell r="BK2" t="str">
            <v>Galleon 2002 BUP</v>
          </cell>
        </row>
        <row r="3">
          <cell r="AT3">
            <v>1999</v>
          </cell>
          <cell r="AU3">
            <v>0.70627995426666668</v>
          </cell>
          <cell r="AV3">
            <v>0.70627995426666668</v>
          </cell>
          <cell r="AW3">
            <v>1999</v>
          </cell>
          <cell r="AX3">
            <v>6.3766376000000003E-3</v>
          </cell>
          <cell r="AY3">
            <v>6.3766376000000003E-3</v>
          </cell>
          <cell r="AZ3">
            <v>1999</v>
          </cell>
          <cell r="BA3">
            <v>4.1994198999999997</v>
          </cell>
          <cell r="BB3">
            <v>4.1994198999999997</v>
          </cell>
          <cell r="BC3">
            <v>1999</v>
          </cell>
          <cell r="BD3">
            <v>4.1506740000000004</v>
          </cell>
          <cell r="BE3">
            <v>4.1506740000000004</v>
          </cell>
          <cell r="BF3">
            <v>1999</v>
          </cell>
          <cell r="BG3">
            <v>2.6948569999999998</v>
          </cell>
          <cell r="BH3">
            <v>2.6948569999999998</v>
          </cell>
          <cell r="BI3">
            <v>1999</v>
          </cell>
          <cell r="BJ3">
            <v>7.180900000000201E-2</v>
          </cell>
          <cell r="BK3">
            <v>7.180900000000201E-2</v>
          </cell>
        </row>
        <row r="4">
          <cell r="AT4">
            <v>2000</v>
          </cell>
          <cell r="AU4">
            <v>0.6008384111666667</v>
          </cell>
          <cell r="AV4">
            <v>0.6008384111666667</v>
          </cell>
          <cell r="AW4">
            <v>2000</v>
          </cell>
          <cell r="AX4">
            <v>6.9456945000000011E-3</v>
          </cell>
          <cell r="AY4">
            <v>6.9456945000000011E-3</v>
          </cell>
          <cell r="AZ4">
            <v>2000</v>
          </cell>
          <cell r="BA4">
            <v>3.5633563000000006</v>
          </cell>
          <cell r="BB4">
            <v>3.5633563000000006</v>
          </cell>
          <cell r="BC4">
            <v>2000</v>
          </cell>
          <cell r="BD4">
            <v>2.5109650000000001</v>
          </cell>
          <cell r="BE4">
            <v>2.5109650000000001</v>
          </cell>
          <cell r="BF4">
            <v>2000</v>
          </cell>
          <cell r="BG4">
            <v>-3.0894059999999999</v>
          </cell>
          <cell r="BH4">
            <v>-3.0894059999999999</v>
          </cell>
          <cell r="BI4">
            <v>2000</v>
          </cell>
          <cell r="BJ4">
            <v>4.7972259999999993</v>
          </cell>
          <cell r="BK4">
            <v>4.7972259999999993</v>
          </cell>
        </row>
        <row r="5">
          <cell r="AT5">
            <v>2001</v>
          </cell>
          <cell r="AU5">
            <v>0.1906857333333333</v>
          </cell>
          <cell r="AV5">
            <v>0.37176783973333333</v>
          </cell>
          <cell r="AW5">
            <v>2001</v>
          </cell>
          <cell r="AX5">
            <v>1.0001000000000001E-3</v>
          </cell>
          <cell r="AY5">
            <v>2.0642064E-3</v>
          </cell>
          <cell r="AZ5">
            <v>2001</v>
          </cell>
          <cell r="BA5">
            <v>1.1381138</v>
          </cell>
          <cell r="BB5">
            <v>2.2182218000000002</v>
          </cell>
          <cell r="BC5">
            <v>2001</v>
          </cell>
          <cell r="BD5">
            <v>1.224</v>
          </cell>
          <cell r="BE5">
            <v>0.52747599999999994</v>
          </cell>
          <cell r="BF5">
            <v>2001</v>
          </cell>
          <cell r="BG5">
            <v>1.962</v>
          </cell>
          <cell r="BH5">
            <v>2.425735</v>
          </cell>
          <cell r="BI5">
            <v>2001</v>
          </cell>
          <cell r="BJ5">
            <v>1.7310000000000001</v>
          </cell>
          <cell r="BK5">
            <v>3.5621570000000005</v>
          </cell>
        </row>
        <row r="6">
          <cell r="AT6">
            <v>2002</v>
          </cell>
          <cell r="AU6">
            <v>0.60373402554669298</v>
          </cell>
          <cell r="AV6">
            <v>0.666376631</v>
          </cell>
          <cell r="AW6">
            <v>2002</v>
          </cell>
          <cell r="AX6">
            <v>2.8840383709894013E-3</v>
          </cell>
          <cell r="AY6">
            <v>2.6402640000000002E-3</v>
          </cell>
          <cell r="AZ6">
            <v>2002</v>
          </cell>
          <cell r="BA6">
            <v>3.605099923054222</v>
          </cell>
          <cell r="BB6">
            <v>3.9824182019999999</v>
          </cell>
          <cell r="BC6">
            <v>2002</v>
          </cell>
          <cell r="BD6">
            <v>2.1551378727308474</v>
          </cell>
          <cell r="BE6">
            <v>2.2639999999999998</v>
          </cell>
          <cell r="BF6">
            <v>2002</v>
          </cell>
          <cell r="BG6">
            <v>1.6100518703460693</v>
          </cell>
          <cell r="BH6">
            <v>3.5249999999999999</v>
          </cell>
          <cell r="BI6">
            <v>2002</v>
          </cell>
          <cell r="BJ6">
            <v>5.5091066101356407</v>
          </cell>
          <cell r="BK6">
            <v>3.6864286706000002</v>
          </cell>
        </row>
        <row r="7">
          <cell r="AT7">
            <v>2003</v>
          </cell>
          <cell r="AU7">
            <v>0.56181030765061524</v>
          </cell>
          <cell r="AV7">
            <v>0.6423558958333333</v>
          </cell>
          <cell r="AW7">
            <v>2003</v>
          </cell>
          <cell r="AX7">
            <v>2.6837658816384648E-3</v>
          </cell>
          <cell r="AY7">
            <v>1.1601160000000001E-3</v>
          </cell>
          <cell r="AZ7">
            <v>2003</v>
          </cell>
          <cell r="BA7">
            <v>3.3547592506138608</v>
          </cell>
          <cell r="BB7">
            <v>3.8471746790000001</v>
          </cell>
          <cell r="BC7">
            <v>2003</v>
          </cell>
          <cell r="BD7">
            <v>2.142187604913488</v>
          </cell>
          <cell r="BE7">
            <v>2.3180000000000001</v>
          </cell>
          <cell r="BF7">
            <v>2003</v>
          </cell>
          <cell r="BG7">
            <v>1.7111042076051177</v>
          </cell>
          <cell r="BH7">
            <v>1.542</v>
          </cell>
          <cell r="BI7">
            <v>2003</v>
          </cell>
          <cell r="BJ7">
            <v>3.5148386138607748</v>
          </cell>
          <cell r="BK7">
            <v>6.194</v>
          </cell>
        </row>
        <row r="8">
          <cell r="AT8">
            <v>2004</v>
          </cell>
          <cell r="AU8">
            <v>0.53519518109037867</v>
          </cell>
          <cell r="AV8">
            <v>0.59378501386071236</v>
          </cell>
          <cell r="AW8">
            <v>2004</v>
          </cell>
          <cell r="AX8">
            <v>2.5566236573831701E-3</v>
          </cell>
          <cell r="AY8">
            <v>2.8365116380155084E-3</v>
          </cell>
          <cell r="AZ8">
            <v>2004</v>
          </cell>
          <cell r="BA8">
            <v>3.1958313445979729</v>
          </cell>
          <cell r="BB8">
            <v>3.5456910133361816</v>
          </cell>
          <cell r="BC8">
            <v>2004</v>
          </cell>
          <cell r="BD8">
            <v>2.0841025696136057</v>
          </cell>
          <cell r="BE8">
            <v>2.0361382961273193</v>
          </cell>
          <cell r="BF8">
            <v>2004</v>
          </cell>
          <cell r="BG8">
            <v>2.0890100002288818</v>
          </cell>
          <cell r="BH8">
            <v>1.593647837638855</v>
          </cell>
          <cell r="BI8">
            <v>2004</v>
          </cell>
          <cell r="BJ8">
            <v>2.7845271491678432</v>
          </cell>
          <cell r="BK8">
            <v>2.8452867865562439</v>
          </cell>
        </row>
        <row r="9">
          <cell r="AT9">
            <v>2005</v>
          </cell>
          <cell r="AU9">
            <v>0.47975585898896583</v>
          </cell>
          <cell r="AV9">
            <v>0.55332735013371948</v>
          </cell>
          <cell r="AW9">
            <v>2005</v>
          </cell>
          <cell r="AX9">
            <v>2.2917885081832879E-3</v>
          </cell>
          <cell r="AY9">
            <v>2.6432445785030722E-3</v>
          </cell>
          <cell r="AZ9">
            <v>2005</v>
          </cell>
          <cell r="BA9">
            <v>2.864784422884695</v>
          </cell>
          <cell r="BB9">
            <v>3.3041046333312987</v>
          </cell>
          <cell r="BC9">
            <v>2005</v>
          </cell>
          <cell r="BD9">
            <v>1.9899659051952767</v>
          </cell>
          <cell r="BE9">
            <v>1.9719598293304443</v>
          </cell>
          <cell r="BF9">
            <v>2005</v>
          </cell>
          <cell r="BG9">
            <v>2.1307904720306396</v>
          </cell>
          <cell r="BH9">
            <v>1.9456130266189575</v>
          </cell>
          <cell r="BI9">
            <v>2005</v>
          </cell>
          <cell r="BJ9">
            <v>2.1330634029582143</v>
          </cell>
          <cell r="BK9">
            <v>2.4872758984565735</v>
          </cell>
        </row>
        <row r="10">
          <cell r="AT10">
            <v>2006</v>
          </cell>
          <cell r="AU10">
            <v>0.45855592113962834</v>
          </cell>
          <cell r="AV10">
            <v>0.51637208741623908</v>
          </cell>
          <cell r="AW10">
            <v>2006</v>
          </cell>
          <cell r="AX10">
            <v>2.1905181245006132E-3</v>
          </cell>
          <cell r="AY10">
            <v>2.4667100282385946E-3</v>
          </cell>
          <cell r="AZ10">
            <v>2006</v>
          </cell>
          <cell r="BA10">
            <v>2.7381924180907662</v>
          </cell>
          <cell r="BB10">
            <v>3.0834322643280028</v>
          </cell>
          <cell r="BC10">
            <v>2006</v>
          </cell>
          <cell r="BD10">
            <v>1.9811294488899875</v>
          </cell>
          <cell r="BE10">
            <v>1.9346221685409546</v>
          </cell>
          <cell r="BF10">
            <v>2006</v>
          </cell>
          <cell r="BG10">
            <v>2.1734061241149902</v>
          </cell>
          <cell r="BH10">
            <v>1.984525203704834</v>
          </cell>
          <cell r="BI10">
            <v>2006</v>
          </cell>
          <cell r="BJ10">
            <v>2.0496745661366731</v>
          </cell>
          <cell r="BK10">
            <v>2.2643890380859375</v>
          </cell>
        </row>
        <row r="11">
          <cell r="AT11">
            <v>2007</v>
          </cell>
          <cell r="AU11">
            <v>0.42192492616675431</v>
          </cell>
          <cell r="AV11">
            <v>0.48691539720864968</v>
          </cell>
          <cell r="AW11">
            <v>2007</v>
          </cell>
          <cell r="AX11">
            <v>2.0155294374580991E-3</v>
          </cell>
          <cell r="AY11">
            <v>2.3259933409281075E-3</v>
          </cell>
          <cell r="AZ11">
            <v>2007</v>
          </cell>
          <cell r="BA11">
            <v>2.5194563803757775</v>
          </cell>
          <cell r="BB11">
            <v>2.9075364232063294</v>
          </cell>
          <cell r="BC11">
            <v>2007</v>
          </cell>
          <cell r="BD11">
            <v>1.9439729986042948</v>
          </cell>
          <cell r="BE11">
            <v>1.9102438688278198</v>
          </cell>
          <cell r="BF11">
            <v>2007</v>
          </cell>
          <cell r="BG11">
            <v>2.2168741226196289</v>
          </cell>
          <cell r="BH11">
            <v>2.0242156982421875</v>
          </cell>
          <cell r="BI11">
            <v>2007</v>
          </cell>
          <cell r="BJ11">
            <v>1.8953089370043017</v>
          </cell>
          <cell r="BK11">
            <v>2.1901142597198486</v>
          </cell>
        </row>
        <row r="12">
          <cell r="AT12">
            <v>2008</v>
          </cell>
          <cell r="AU12">
            <v>0.4046082337839963</v>
          </cell>
          <cell r="AV12">
            <v>0.46194609462438768</v>
          </cell>
          <cell r="AW12">
            <v>2008</v>
          </cell>
          <cell r="AX12">
            <v>1.932806050851923E-3</v>
          </cell>
          <cell r="AY12">
            <v>2.2067131521180273E-3</v>
          </cell>
          <cell r="AZ12">
            <v>2008</v>
          </cell>
          <cell r="BA12">
            <v>2.4160525663988666</v>
          </cell>
          <cell r="BB12">
            <v>2.758436288833618</v>
          </cell>
          <cell r="BC12">
            <v>2008</v>
          </cell>
          <cell r="BD12">
            <v>1.9483755425317213</v>
          </cell>
          <cell r="BE12">
            <v>1.897769570350647</v>
          </cell>
          <cell r="BF12">
            <v>2008</v>
          </cell>
          <cell r="BG12">
            <v>2.2612118778228876</v>
          </cell>
          <cell r="BH12">
            <v>2.0647001266479492</v>
          </cell>
          <cell r="BI12">
            <v>2008</v>
          </cell>
          <cell r="BJ12">
            <v>0.9469856520590838</v>
          </cell>
          <cell r="BK12">
            <v>1.134486198425293</v>
          </cell>
        </row>
        <row r="13">
          <cell r="AT13">
            <v>2009</v>
          </cell>
          <cell r="AU13">
            <v>0.38214292488372242</v>
          </cell>
          <cell r="AV13">
            <v>0.43697685039524609</v>
          </cell>
          <cell r="AW13">
            <v>2009</v>
          </cell>
          <cell r="AX13">
            <v>1.8254879280084424E-3</v>
          </cell>
          <cell r="AY13">
            <v>2.0874333032406866E-3</v>
          </cell>
          <cell r="AZ13">
            <v>2009</v>
          </cell>
          <cell r="BA13">
            <v>2.281904621734284</v>
          </cell>
          <cell r="BB13">
            <v>2.6093365025520323</v>
          </cell>
          <cell r="BC13">
            <v>2009</v>
          </cell>
          <cell r="BD13">
            <v>1.9406845149351284</v>
          </cell>
          <cell r="BE13">
            <v>1.8878748416900635</v>
          </cell>
          <cell r="BF13">
            <v>2009</v>
          </cell>
          <cell r="BG13">
            <v>0</v>
          </cell>
          <cell r="BH13">
            <v>0</v>
          </cell>
          <cell r="BI13">
            <v>2009</v>
          </cell>
          <cell r="BJ13">
            <v>2.3470572952355724</v>
          </cell>
          <cell r="BK13">
            <v>2.3861926198005676</v>
          </cell>
        </row>
        <row r="14">
          <cell r="AT14">
            <v>2010</v>
          </cell>
          <cell r="AU14">
            <v>0.48334225703553929</v>
          </cell>
          <cell r="AV14">
            <v>0.39802467716004081</v>
          </cell>
          <cell r="AW14">
            <v>2010</v>
          </cell>
          <cell r="AX14">
            <v>2.3089244579432488E-3</v>
          </cell>
          <cell r="AY14">
            <v>1.9013565010391176E-3</v>
          </cell>
          <cell r="AZ14">
            <v>2010</v>
          </cell>
          <cell r="BA14">
            <v>2.8861999954655766</v>
          </cell>
          <cell r="BB14">
            <v>2.3767399239540099</v>
          </cell>
          <cell r="BC14">
            <v>2010</v>
          </cell>
          <cell r="BD14">
            <v>2.1995465068612248</v>
          </cell>
          <cell r="BE14">
            <v>1.8432571887969971</v>
          </cell>
          <cell r="BF14">
            <v>2010</v>
          </cell>
          <cell r="BG14">
            <v>0</v>
          </cell>
          <cell r="BH14">
            <v>0</v>
          </cell>
          <cell r="BI14">
            <v>2010</v>
          </cell>
          <cell r="BJ14">
            <v>3.2135935749392956</v>
          </cell>
          <cell r="BK14">
            <v>1.8936617970466614</v>
          </cell>
        </row>
        <row r="15">
          <cell r="AT15">
            <v>2011</v>
          </cell>
          <cell r="AU15">
            <v>0.95642230208293766</v>
          </cell>
          <cell r="AV15">
            <v>0.66824170412961392</v>
          </cell>
          <cell r="AW15">
            <v>2011</v>
          </cell>
          <cell r="AX15">
            <v>4.56885989086004E-3</v>
          </cell>
          <cell r="AY15">
            <v>3.1922012800350784E-3</v>
          </cell>
          <cell r="AZ15">
            <v>2011</v>
          </cell>
          <cell r="BA15">
            <v>5.7111206531524656</v>
          </cell>
          <cell r="BB15">
            <v>3.9902970170974732</v>
          </cell>
          <cell r="BC15">
            <v>2011</v>
          </cell>
          <cell r="BD15">
            <v>3.2927764281630516</v>
          </cell>
          <cell r="BE15">
            <v>2.4547696113586426</v>
          </cell>
          <cell r="BF15">
            <v>2011</v>
          </cell>
          <cell r="BG15">
            <v>0</v>
          </cell>
          <cell r="BH15">
            <v>0</v>
          </cell>
          <cell r="BI15">
            <v>2011</v>
          </cell>
          <cell r="BJ15">
            <v>7.2674070232314989</v>
          </cell>
          <cell r="BK15">
            <v>4.6937494874000549</v>
          </cell>
        </row>
        <row r="16">
          <cell r="AT16">
            <v>2012</v>
          </cell>
          <cell r="AU16">
            <v>0.90402336670134287</v>
          </cell>
          <cell r="AV16">
            <v>0.73890264922442539</v>
          </cell>
          <cell r="AW16">
            <v>2012</v>
          </cell>
          <cell r="AX16">
            <v>4.3185401774826458E-3</v>
          </cell>
          <cell r="AY16">
            <v>3.5297466721385716E-3</v>
          </cell>
          <cell r="AZ16">
            <v>2012</v>
          </cell>
          <cell r="BA16">
            <v>5.3982289591431618</v>
          </cell>
          <cell r="BB16">
            <v>4.4122374153137205</v>
          </cell>
          <cell r="BC16">
            <v>2012</v>
          </cell>
          <cell r="BD16">
            <v>3.2400899976491928</v>
          </cell>
          <cell r="BE16">
            <v>2.6594974994659424</v>
          </cell>
          <cell r="BF16">
            <v>2012</v>
          </cell>
          <cell r="BG16">
            <v>0</v>
          </cell>
          <cell r="BH16">
            <v>0</v>
          </cell>
          <cell r="BI16">
            <v>2012</v>
          </cell>
          <cell r="BJ16">
            <v>4.7657949328422546</v>
          </cell>
          <cell r="BK16">
            <v>4.9693827629089355</v>
          </cell>
        </row>
        <row r="17">
          <cell r="AT17">
            <v>2013</v>
          </cell>
          <cell r="AU17">
            <v>0.8677453541695529</v>
          </cell>
          <cell r="AV17">
            <v>0.72272656080778686</v>
          </cell>
          <cell r="AW17">
            <v>2013</v>
          </cell>
          <cell r="AX17">
            <v>4.1452317376388234E-3</v>
          </cell>
          <cell r="AY17">
            <v>3.4524667030200362E-3</v>
          </cell>
          <cell r="AZ17">
            <v>2013</v>
          </cell>
          <cell r="BA17">
            <v>5.1816007345914841</v>
          </cell>
          <cell r="BB17">
            <v>4.3156445646286006</v>
          </cell>
          <cell r="BC17">
            <v>2013</v>
          </cell>
          <cell r="BD17">
            <v>3.2211774587631226</v>
          </cell>
          <cell r="BE17">
            <v>2.6790902614593506</v>
          </cell>
          <cell r="BF17">
            <v>2013</v>
          </cell>
          <cell r="BG17">
            <v>0</v>
          </cell>
          <cell r="BH17">
            <v>0</v>
          </cell>
          <cell r="BI17">
            <v>2013</v>
          </cell>
          <cell r="BJ17">
            <v>4.8672181442379951</v>
          </cell>
          <cell r="BK17">
            <v>4.4103387594223022</v>
          </cell>
        </row>
        <row r="18">
          <cell r="AT18">
            <v>2014</v>
          </cell>
          <cell r="AU18">
            <v>0.83821893439472961</v>
          </cell>
          <cell r="AV18">
            <v>0.69214517871228354</v>
          </cell>
          <cell r="AW18">
            <v>2014</v>
          </cell>
          <cell r="AX18">
            <v>4.0041788993403311E-3</v>
          </cell>
          <cell r="AY18">
            <v>3.3063741493970155E-3</v>
          </cell>
          <cell r="AZ18">
            <v>2014</v>
          </cell>
          <cell r="BA18">
            <v>5.0052885329723358</v>
          </cell>
          <cell r="BB18">
            <v>4.1330328273773196</v>
          </cell>
          <cell r="BC18">
            <v>2014</v>
          </cell>
          <cell r="BD18">
            <v>3.2161048054695129</v>
          </cell>
          <cell r="BE18">
            <v>2.6650781631469727</v>
          </cell>
          <cell r="BF18">
            <v>2014</v>
          </cell>
          <cell r="BG18">
            <v>1.9945714502334653</v>
          </cell>
          <cell r="BH18">
            <v>1.8212323188781738</v>
          </cell>
          <cell r="BI18">
            <v>2014</v>
          </cell>
          <cell r="BJ18">
            <v>3.4881281703710556</v>
          </cell>
          <cell r="BK18">
            <v>3.2123370170593262</v>
          </cell>
        </row>
        <row r="19">
          <cell r="AT19">
            <v>2015</v>
          </cell>
          <cell r="AU19">
            <v>0.78224494187044913</v>
          </cell>
          <cell r="AV19">
            <v>0.65298146012083935</v>
          </cell>
          <cell r="AW19">
            <v>2015</v>
          </cell>
          <cell r="AX19">
            <v>3.7367901008110494E-3</v>
          </cell>
          <cell r="AY19">
            <v>3.1192891066893933E-3</v>
          </cell>
          <cell r="AZ19">
            <v>2015</v>
          </cell>
          <cell r="BA19">
            <v>4.6710489106178281</v>
          </cell>
          <cell r="BB19">
            <v>3.8991730260848998</v>
          </cell>
          <cell r="BC19">
            <v>2015</v>
          </cell>
          <cell r="BD19">
            <v>3.1460503935813904</v>
          </cell>
          <cell r="BE19">
            <v>2.628166675567627</v>
          </cell>
          <cell r="BF19">
            <v>2015</v>
          </cell>
          <cell r="BG19">
            <v>0</v>
          </cell>
          <cell r="BH19">
            <v>0</v>
          </cell>
          <cell r="BI19">
            <v>2015</v>
          </cell>
          <cell r="BJ19">
            <v>4.5394891649484634</v>
          </cell>
          <cell r="BK19">
            <v>4.2505137920379639</v>
          </cell>
        </row>
        <row r="20">
          <cell r="AT20">
            <v>2016</v>
          </cell>
          <cell r="AU20">
            <v>0.72857774688357801</v>
          </cell>
          <cell r="AV20">
            <v>0.60745918688829992</v>
          </cell>
          <cell r="AW20">
            <v>2016</v>
          </cell>
          <cell r="AX20">
            <v>3.4804218367207795E-3</v>
          </cell>
          <cell r="AY20">
            <v>2.9018300538882612E-3</v>
          </cell>
          <cell r="AZ20">
            <v>2016</v>
          </cell>
          <cell r="BA20">
            <v>4.350583950281143</v>
          </cell>
          <cell r="BB20">
            <v>3.6273441410064695</v>
          </cell>
          <cell r="BC20">
            <v>2016</v>
          </cell>
          <cell r="BD20">
            <v>3.0775570273399353</v>
          </cell>
          <cell r="BE20">
            <v>2.5737731456756592</v>
          </cell>
          <cell r="BF20">
            <v>2016</v>
          </cell>
          <cell r="BG20">
            <v>0</v>
          </cell>
          <cell r="BH20">
            <v>0</v>
          </cell>
          <cell r="BI20">
            <v>2016</v>
          </cell>
          <cell r="BJ20">
            <v>4.2061840742826462</v>
          </cell>
          <cell r="BK20">
            <v>3.7140216827392578</v>
          </cell>
        </row>
        <row r="21">
          <cell r="AT21">
            <v>2017</v>
          </cell>
          <cell r="AU21">
            <v>0.67776635777709693</v>
          </cell>
          <cell r="AV21">
            <v>0.57234676153399044</v>
          </cell>
          <cell r="AW21">
            <v>2017</v>
          </cell>
          <cell r="AX21">
            <v>3.2376954134088008E-3</v>
          </cell>
          <cell r="AY21">
            <v>2.7340987417846917E-3</v>
          </cell>
          <cell r="AZ21">
            <v>2017</v>
          </cell>
          <cell r="BA21">
            <v>4.0471719741821284</v>
          </cell>
          <cell r="BB21">
            <v>3.4176759767532348</v>
          </cell>
          <cell r="BC21">
            <v>2017</v>
          </cell>
          <cell r="BD21">
            <v>3.0121978521347046</v>
          </cell>
          <cell r="BE21">
            <v>2.5410997867584229</v>
          </cell>
          <cell r="BF21">
            <v>2017</v>
          </cell>
          <cell r="BG21">
            <v>0</v>
          </cell>
          <cell r="BH21">
            <v>0</v>
          </cell>
          <cell r="BI21">
            <v>2017</v>
          </cell>
          <cell r="BJ21">
            <v>3.9301011264324188</v>
          </cell>
          <cell r="BK21">
            <v>3.5793191194534302</v>
          </cell>
        </row>
        <row r="22">
          <cell r="AT22">
            <v>2018</v>
          </cell>
          <cell r="AU22">
            <v>0.63463571218385673</v>
          </cell>
          <cell r="AV22">
            <v>0.55531073399120945</v>
          </cell>
          <cell r="AW22">
            <v>2018</v>
          </cell>
          <cell r="AX22">
            <v>3.0316603952087462E-3</v>
          </cell>
          <cell r="AY22">
            <v>2.652719693724066E-3</v>
          </cell>
          <cell r="AZ22">
            <v>2018</v>
          </cell>
          <cell r="BA22">
            <v>3.7896243107318877</v>
          </cell>
          <cell r="BB22">
            <v>3.3159480857849122</v>
          </cell>
          <cell r="BC22">
            <v>2018</v>
          </cell>
          <cell r="BD22">
            <v>2.9625612497329712</v>
          </cell>
          <cell r="BE22">
            <v>2.5502784252166748</v>
          </cell>
          <cell r="BF22">
            <v>2018</v>
          </cell>
          <cell r="BG22">
            <v>0</v>
          </cell>
          <cell r="BH22">
            <v>0</v>
          </cell>
          <cell r="BI22">
            <v>2018</v>
          </cell>
          <cell r="BJ22">
            <v>3.7167196273803711</v>
          </cell>
          <cell r="BK22">
            <v>3.603442907333374</v>
          </cell>
        </row>
        <row r="23">
          <cell r="AT23">
            <v>2019</v>
          </cell>
          <cell r="AU23">
            <v>0.6066555011350041</v>
          </cell>
          <cell r="AV23">
            <v>0.52720398156360404</v>
          </cell>
          <cell r="AW23">
            <v>2019</v>
          </cell>
          <cell r="AX23">
            <v>2.8979996917769314E-3</v>
          </cell>
          <cell r="AY23">
            <v>2.5184540799818933E-3</v>
          </cell>
          <cell r="AZ23">
            <v>2019</v>
          </cell>
          <cell r="BA23">
            <v>3.6225450086593627</v>
          </cell>
          <cell r="BB23">
            <v>3.1481131649017335</v>
          </cell>
          <cell r="BC23">
            <v>2019</v>
          </cell>
          <cell r="BD23">
            <v>2.9491042494773865</v>
          </cell>
          <cell r="BE23">
            <v>2.5312037467956543</v>
          </cell>
          <cell r="BF23">
            <v>2019</v>
          </cell>
          <cell r="BG23">
            <v>0</v>
          </cell>
          <cell r="BH23">
            <v>0</v>
          </cell>
          <cell r="BI23">
            <v>2019</v>
          </cell>
          <cell r="BJ23">
            <v>3.6269700825214386</v>
          </cell>
          <cell r="BK23">
            <v>3.4127874374389648</v>
          </cell>
        </row>
        <row r="24">
          <cell r="AT24">
            <v>2020</v>
          </cell>
          <cell r="AU24">
            <v>0.57164170477405907</v>
          </cell>
          <cell r="AV24">
            <v>0.49479259241294732</v>
          </cell>
          <cell r="AW24">
            <v>2020</v>
          </cell>
          <cell r="AX24">
            <v>2.7307388465851543E-3</v>
          </cell>
          <cell r="AY24">
            <v>2.3636252549476921E-3</v>
          </cell>
          <cell r="AZ24">
            <v>2020</v>
          </cell>
          <cell r="BA24">
            <v>3.4134657955648433</v>
          </cell>
          <cell r="BB24">
            <v>2.9545738029479978</v>
          </cell>
          <cell r="BC24">
            <v>2020</v>
          </cell>
          <cell r="BD24">
            <v>2.9152805805206299</v>
          </cell>
          <cell r="BE24">
            <v>2.4993977546691895</v>
          </cell>
          <cell r="BF24">
            <v>2020</v>
          </cell>
          <cell r="BG24">
            <v>2.2462115287780762</v>
          </cell>
          <cell r="BH24">
            <v>2.0510032119750861</v>
          </cell>
          <cell r="BI24">
            <v>2020</v>
          </cell>
          <cell r="BJ24">
            <v>1.9794209003448486</v>
          </cell>
          <cell r="BK24">
            <v>2.1069878935813904</v>
          </cell>
        </row>
        <row r="25">
          <cell r="AT25">
            <v>2021</v>
          </cell>
          <cell r="AU25">
            <v>0.53720475797780332</v>
          </cell>
          <cell r="AV25">
            <v>0.47823509623296556</v>
          </cell>
          <cell r="AW25">
            <v>2021</v>
          </cell>
          <cell r="AX25">
            <v>2.5662333262152968E-3</v>
          </cell>
          <cell r="AY25">
            <v>2.284530894830823E-3</v>
          </cell>
          <cell r="AZ25">
            <v>2021</v>
          </cell>
          <cell r="BA25">
            <v>3.2078311479095283</v>
          </cell>
          <cell r="BB25">
            <v>2.8557033920288086</v>
          </cell>
          <cell r="BC25">
            <v>2021</v>
          </cell>
          <cell r="BD25">
            <v>2.8804841041564941</v>
          </cell>
          <cell r="BE25">
            <v>2.5064342021942139</v>
          </cell>
          <cell r="BF25">
            <v>2021</v>
          </cell>
          <cell r="BG25">
            <v>0</v>
          </cell>
          <cell r="BH25">
            <v>0</v>
          </cell>
          <cell r="BI25">
            <v>2021</v>
          </cell>
          <cell r="BJ25">
            <v>3.3856498301029205</v>
          </cell>
          <cell r="BK25">
            <v>3.5307990908622742</v>
          </cell>
        </row>
        <row r="26">
          <cell r="AT26">
            <v>2022</v>
          </cell>
          <cell r="AU26">
            <v>0.48675931825440782</v>
          </cell>
          <cell r="AV26">
            <v>0.47290309427461275</v>
          </cell>
          <cell r="AW26">
            <v>2022</v>
          </cell>
          <cell r="AX26">
            <v>2.3252539872191847E-3</v>
          </cell>
          <cell r="AY26">
            <v>2.2590621141716839E-3</v>
          </cell>
          <cell r="AZ26">
            <v>2022</v>
          </cell>
          <cell r="BA26">
            <v>2.9066043856031318</v>
          </cell>
          <cell r="BB26">
            <v>2.8238641929626462</v>
          </cell>
          <cell r="BC26">
            <v>2022</v>
          </cell>
          <cell r="BD26">
            <v>2.7989829778671265</v>
          </cell>
          <cell r="BE26">
            <v>2.5424556732177734</v>
          </cell>
          <cell r="BF26">
            <v>2022</v>
          </cell>
          <cell r="BG26">
            <v>0</v>
          </cell>
          <cell r="BH26">
            <v>0</v>
          </cell>
          <cell r="BI26">
            <v>2022</v>
          </cell>
          <cell r="BJ26">
            <v>2.9517818838357925</v>
          </cell>
          <cell r="BK26">
            <v>3.3049511909484863</v>
          </cell>
        </row>
        <row r="27">
          <cell r="AT27">
            <v>2023</v>
          </cell>
          <cell r="AU27">
            <v>0.46242266832250606</v>
          </cell>
          <cell r="AV27">
            <v>0.44209553787407152</v>
          </cell>
          <cell r="AW27">
            <v>2023</v>
          </cell>
          <cell r="AX27">
            <v>2.2089981799945234E-3</v>
          </cell>
          <cell r="AY27">
            <v>2.1118941833265124E-3</v>
          </cell>
          <cell r="AZ27">
            <v>2023</v>
          </cell>
          <cell r="BA27">
            <v>2.7612820208550692</v>
          </cell>
          <cell r="BB27">
            <v>2.6399018621444701</v>
          </cell>
          <cell r="BC27">
            <v>2023</v>
          </cell>
          <cell r="BD27">
            <v>2.7865089178085327</v>
          </cell>
          <cell r="BE27">
            <v>2.5101578235626221</v>
          </cell>
          <cell r="BF27">
            <v>2023</v>
          </cell>
          <cell r="BG27">
            <v>0</v>
          </cell>
          <cell r="BH27">
            <v>0</v>
          </cell>
          <cell r="BI27">
            <v>2023</v>
          </cell>
          <cell r="BJ27">
            <v>2.8913843631744385</v>
          </cell>
          <cell r="BK27">
            <v>2.9951795339584351</v>
          </cell>
        </row>
        <row r="28">
          <cell r="AT28">
            <v>2024</v>
          </cell>
          <cell r="AU28">
            <v>0.44196860082910155</v>
          </cell>
          <cell r="AV28">
            <v>0.44026645940185211</v>
          </cell>
          <cell r="AW28">
            <v>2024</v>
          </cell>
          <cell r="AX28">
            <v>2.1112892730161545E-3</v>
          </cell>
          <cell r="AY28">
            <v>2.1031582518480718E-3</v>
          </cell>
          <cell r="AZ28">
            <v>2024</v>
          </cell>
          <cell r="BA28">
            <v>2.6391438693365123</v>
          </cell>
          <cell r="BB28">
            <v>2.6289798069000243</v>
          </cell>
          <cell r="BC28">
            <v>2024</v>
          </cell>
          <cell r="BD28">
            <v>2.7835558652877808</v>
          </cell>
          <cell r="BE28">
            <v>2.5553267002105713</v>
          </cell>
          <cell r="BF28">
            <v>2024</v>
          </cell>
          <cell r="BG28">
            <v>0</v>
          </cell>
          <cell r="BH28">
            <v>0</v>
          </cell>
          <cell r="BI28">
            <v>2024</v>
          </cell>
          <cell r="BJ28">
            <v>2.7858662754297256</v>
          </cell>
          <cell r="BK28">
            <v>3.183144211769104</v>
          </cell>
        </row>
        <row r="29">
          <cell r="AT29">
            <v>2025</v>
          </cell>
          <cell r="AU29">
            <v>0.43220544506793884</v>
          </cell>
          <cell r="AV29">
            <v>0.41739269966958087</v>
          </cell>
          <cell r="AW29">
            <v>2025</v>
          </cell>
          <cell r="AX29">
            <v>2.0646523707546294E-3</v>
          </cell>
          <cell r="AY29">
            <v>1.9938909518532454E-3</v>
          </cell>
          <cell r="AZ29">
            <v>2025</v>
          </cell>
          <cell r="BA29">
            <v>2.5808447561831054</v>
          </cell>
          <cell r="BB29">
            <v>2.4923928523063661</v>
          </cell>
          <cell r="BC29">
            <v>2025</v>
          </cell>
          <cell r="BD29">
            <v>2.8106573820114136</v>
          </cell>
          <cell r="BE29">
            <v>2.5422053337097168</v>
          </cell>
          <cell r="BF29">
            <v>0</v>
          </cell>
          <cell r="BG29">
            <v>0</v>
          </cell>
          <cell r="BH29">
            <v>0</v>
          </cell>
          <cell r="BI29">
            <v>2025</v>
          </cell>
          <cell r="BJ29">
            <v>2.7869154810905457</v>
          </cell>
          <cell r="BK29">
            <v>2.9450458288192749</v>
          </cell>
        </row>
        <row r="30">
          <cell r="AT30">
            <v>2026</v>
          </cell>
          <cell r="AU30">
            <v>0.42745033534822746</v>
          </cell>
          <cell r="AV30">
            <v>0.40256544674436245</v>
          </cell>
          <cell r="AW30">
            <v>2026</v>
          </cell>
          <cell r="AX30">
            <v>2.0419390848837793E-3</v>
          </cell>
          <cell r="AY30">
            <v>1.9230620563030242E-3</v>
          </cell>
          <cell r="AZ30">
            <v>2026</v>
          </cell>
          <cell r="BA30">
            <v>2.5524503775800622</v>
          </cell>
          <cell r="BB30">
            <v>2.403854308128357</v>
          </cell>
          <cell r="BC30">
            <v>2026</v>
          </cell>
          <cell r="BD30">
            <v>2.8526777029037476</v>
          </cell>
          <cell r="BE30">
            <v>2.5505831241607666</v>
          </cell>
          <cell r="BF30" t="e">
            <v>#VALUE!</v>
          </cell>
          <cell r="BG30">
            <v>2.5295989513397217</v>
          </cell>
          <cell r="BH30">
            <v>2.3097629547119141</v>
          </cell>
          <cell r="BI30">
            <v>2026</v>
          </cell>
          <cell r="BJ30">
            <v>1.1910751163959503</v>
          </cell>
          <cell r="BK30">
            <v>1.672024667263031</v>
          </cell>
        </row>
        <row r="31">
          <cell r="AT31">
            <v>2027</v>
          </cell>
          <cell r="AU31">
            <v>0.42273745085668146</v>
          </cell>
          <cell r="AV31">
            <v>0.38918719904730098</v>
          </cell>
          <cell r="AW31">
            <v>2027</v>
          </cell>
          <cell r="AX31">
            <v>2.0194270391948521E-3</v>
          </cell>
          <cell r="AY31">
            <v>1.85915487119928E-3</v>
          </cell>
          <cell r="AZ31">
            <v>2027</v>
          </cell>
          <cell r="BA31">
            <v>2.5243081429049199</v>
          </cell>
          <cell r="BB31">
            <v>2.3239682650566102</v>
          </cell>
          <cell r="BC31">
            <v>2027</v>
          </cell>
          <cell r="BD31">
            <v>2.8953830003738403</v>
          </cell>
          <cell r="BE31">
            <v>2.5625123977661133</v>
          </cell>
          <cell r="BF31">
            <v>0</v>
          </cell>
          <cell r="BG31">
            <v>0</v>
          </cell>
          <cell r="BH31">
            <v>0</v>
          </cell>
          <cell r="BI31">
            <v>2027</v>
          </cell>
          <cell r="BJ31">
            <v>2.9927787184715271</v>
          </cell>
          <cell r="BK31">
            <v>3.2129930853843689</v>
          </cell>
        </row>
        <row r="32">
          <cell r="AT32">
            <v>2028</v>
          </cell>
          <cell r="AU32">
            <v>0.41612558779983977</v>
          </cell>
          <cell r="AV32">
            <v>0.37571052240906283</v>
          </cell>
          <cell r="AW32">
            <v>2028</v>
          </cell>
          <cell r="AX32">
            <v>1.9878428685478865E-3</v>
          </cell>
          <cell r="AY32">
            <v>1.7947773891501127E-3</v>
          </cell>
          <cell r="AZ32">
            <v>2028</v>
          </cell>
          <cell r="BA32">
            <v>2.4848264695877513</v>
          </cell>
          <cell r="BB32">
            <v>2.2434944701194763</v>
          </cell>
          <cell r="BC32">
            <v>2028</v>
          </cell>
          <cell r="BD32">
            <v>2.9327579736709595</v>
          </cell>
          <cell r="BE32">
            <v>2.5736048221588135</v>
          </cell>
          <cell r="BF32">
            <v>0</v>
          </cell>
          <cell r="BG32">
            <v>0</v>
          </cell>
          <cell r="BH32">
            <v>0</v>
          </cell>
          <cell r="BI32">
            <v>2028</v>
          </cell>
          <cell r="BJ32">
            <v>2.9008427262306213</v>
          </cell>
          <cell r="BK32">
            <v>2.8111914396286011</v>
          </cell>
        </row>
        <row r="33">
          <cell r="AT33">
            <v>2029</v>
          </cell>
          <cell r="AU33">
            <v>0.400369806001172</v>
          </cell>
          <cell r="AV33">
            <v>0.36874670596715681</v>
          </cell>
          <cell r="AW33">
            <v>2029</v>
          </cell>
          <cell r="AX33">
            <v>1.9125788705423475E-3</v>
          </cell>
          <cell r="AY33">
            <v>1.7615132709033786E-3</v>
          </cell>
          <cell r="AZ33">
            <v>2029</v>
          </cell>
          <cell r="BA33">
            <v>2.3907433627837782</v>
          </cell>
          <cell r="BB33">
            <v>2.2019111561775206</v>
          </cell>
          <cell r="BC33">
            <v>2029</v>
          </cell>
          <cell r="BD33">
            <v>2.9415051937103271</v>
          </cell>
          <cell r="BE33">
            <v>2.6039128303527832</v>
          </cell>
          <cell r="BF33">
            <v>0</v>
          </cell>
          <cell r="BG33">
            <v>0</v>
          </cell>
          <cell r="BH33">
            <v>0</v>
          </cell>
          <cell r="BI33">
            <v>2029</v>
          </cell>
          <cell r="BJ33">
            <v>2.7611361891031265</v>
          </cell>
          <cell r="BK33">
            <v>2.8378905653953552</v>
          </cell>
        </row>
        <row r="34">
          <cell r="AT34">
            <v>2030</v>
          </cell>
          <cell r="AU34">
            <v>0.38547239484136298</v>
          </cell>
          <cell r="AV34">
            <v>0.35860404714864369</v>
          </cell>
          <cell r="AW34">
            <v>2030</v>
          </cell>
          <cell r="AX34">
            <v>1.8414142914116383E-3</v>
          </cell>
          <cell r="AY34">
            <v>1.7130619776435196E-3</v>
          </cell>
          <cell r="AZ34">
            <v>2030</v>
          </cell>
          <cell r="BA34">
            <v>2.3017858832997082</v>
          </cell>
          <cell r="BB34">
            <v>2.1413459110260011</v>
          </cell>
          <cell r="BC34">
            <v>2030</v>
          </cell>
          <cell r="BD34">
            <v>2.9522018432617188</v>
          </cell>
          <cell r="BE34">
            <v>2.6245465278625488</v>
          </cell>
          <cell r="BF34">
            <v>0</v>
          </cell>
          <cell r="BG34">
            <v>0</v>
          </cell>
          <cell r="BH34">
            <v>0</v>
          </cell>
          <cell r="BI34">
            <v>2030</v>
          </cell>
          <cell r="BJ34">
            <v>2.6694101225584745</v>
          </cell>
          <cell r="BK34">
            <v>2.780437707901001</v>
          </cell>
        </row>
        <row r="35">
          <cell r="AT35">
            <v>2031</v>
          </cell>
          <cell r="AU35">
            <v>0.3734025380653202</v>
          </cell>
          <cell r="AV35">
            <v>0.34960085471471147</v>
          </cell>
          <cell r="AW35">
            <v>2031</v>
          </cell>
          <cell r="AX35">
            <v>1.7837564297951759E-3</v>
          </cell>
          <cell r="AY35">
            <v>1.6700541973114014E-3</v>
          </cell>
          <cell r="AZ35">
            <v>2031</v>
          </cell>
          <cell r="BA35">
            <v>2.2297126898131499</v>
          </cell>
          <cell r="BB35">
            <v>2.0875848031044004</v>
          </cell>
          <cell r="BC35">
            <v>2031</v>
          </cell>
          <cell r="BD35">
            <v>2.9714679718017578</v>
          </cell>
          <cell r="BE35">
            <v>2.6485679149627686</v>
          </cell>
          <cell r="BF35">
            <v>0</v>
          </cell>
          <cell r="BG35">
            <v>0</v>
          </cell>
          <cell r="BH35">
            <v>0</v>
          </cell>
          <cell r="BI35">
            <v>2031</v>
          </cell>
          <cell r="BJ35">
            <v>2.6111995354294777</v>
          </cell>
          <cell r="BK35">
            <v>2.7555683851242065</v>
          </cell>
        </row>
        <row r="36">
          <cell r="AT36">
            <v>2032</v>
          </cell>
          <cell r="AU36">
            <v>0.36428686691730944</v>
          </cell>
          <cell r="AV36">
            <v>0.31713361829752101</v>
          </cell>
          <cell r="AW36">
            <v>2032</v>
          </cell>
          <cell r="AX36">
            <v>1.7402108758687973E-3</v>
          </cell>
          <cell r="AY36">
            <v>1.51495665544644E-3</v>
          </cell>
          <cell r="AZ36">
            <v>2032</v>
          </cell>
          <cell r="BA36">
            <v>2.1752799362486437</v>
          </cell>
          <cell r="BB36">
            <v>1.8937119698524474</v>
          </cell>
          <cell r="BC36">
            <v>2032</v>
          </cell>
          <cell r="BD36">
            <v>3.0002551078796387</v>
          </cell>
          <cell r="BE36">
            <v>2.5968165397644043</v>
          </cell>
          <cell r="BF36" t="e">
            <v>#VALUE!</v>
          </cell>
          <cell r="BG36">
            <v>2.848739629745495</v>
          </cell>
          <cell r="BH36">
            <v>2.6011683998108026</v>
          </cell>
          <cell r="BI36">
            <v>2032</v>
          </cell>
          <cell r="BJ36">
            <v>0.75798684731125832</v>
          </cell>
          <cell r="BK36">
            <v>0.95681941509246826</v>
          </cell>
        </row>
        <row r="37">
          <cell r="AT37">
            <v>2033</v>
          </cell>
          <cell r="AU37">
            <v>0.33760121588943848</v>
          </cell>
          <cell r="AV37">
            <v>0.29928217664205775</v>
          </cell>
          <cell r="AW37">
            <v>2033</v>
          </cell>
          <cell r="AX37">
            <v>1.6127326991409064E-3</v>
          </cell>
          <cell r="AY37">
            <v>1.4296799385920167E-3</v>
          </cell>
          <cell r="AZ37">
            <v>2033</v>
          </cell>
          <cell r="BA37">
            <v>2.0159308991417855</v>
          </cell>
          <cell r="BB37">
            <v>1.7871149802207946</v>
          </cell>
          <cell r="BC37">
            <v>2033</v>
          </cell>
          <cell r="BD37">
            <v>2.9687604904174805</v>
          </cell>
          <cell r="BE37">
            <v>2.5900223255157471</v>
          </cell>
          <cell r="BF37">
            <v>0</v>
          </cell>
          <cell r="BG37">
            <v>0</v>
          </cell>
          <cell r="BH37">
            <v>0</v>
          </cell>
          <cell r="BI37">
            <v>2033</v>
          </cell>
          <cell r="BJ37">
            <v>2.5052778730168939</v>
          </cell>
          <cell r="BK37">
            <v>2.7108926177024841</v>
          </cell>
        </row>
        <row r="38">
          <cell r="AT38">
            <v>2034</v>
          </cell>
          <cell r="AU38">
            <v>0.31282877089097383</v>
          </cell>
          <cell r="AV38">
            <v>0.30925569773341222</v>
          </cell>
          <cell r="AW38">
            <v>2034</v>
          </cell>
          <cell r="AX38">
            <v>1.4943934441544115E-3</v>
          </cell>
          <cell r="AY38">
            <v>1.4773245714604854E-3</v>
          </cell>
          <cell r="AZ38">
            <v>2034</v>
          </cell>
          <cell r="BA38">
            <v>1.8680062646809164</v>
          </cell>
          <cell r="BB38">
            <v>1.8466702389717102</v>
          </cell>
          <cell r="BC38">
            <v>2034</v>
          </cell>
          <cell r="BD38">
            <v>2.9414973258972168</v>
          </cell>
          <cell r="BE38">
            <v>2.6752920150756836</v>
          </cell>
          <cell r="BF38">
            <v>0</v>
          </cell>
          <cell r="BG38">
            <v>0</v>
          </cell>
          <cell r="BH38">
            <v>0</v>
          </cell>
          <cell r="BI38">
            <v>2034</v>
          </cell>
          <cell r="BJ38">
            <v>2.2355038952082396</v>
          </cell>
          <cell r="BK38">
            <v>2.6453278064727783</v>
          </cell>
        </row>
        <row r="39">
          <cell r="AT39">
            <v>2035</v>
          </cell>
          <cell r="AU39">
            <v>0.30327693817999718</v>
          </cell>
          <cell r="AV39">
            <v>0.29593387753974337</v>
          </cell>
          <cell r="AW39">
            <v>2035</v>
          </cell>
          <cell r="AX39">
            <v>1.4487646124325692E-3</v>
          </cell>
          <cell r="AY39">
            <v>1.4136861881706864E-3</v>
          </cell>
          <cell r="AZ39">
            <v>2035</v>
          </cell>
          <cell r="BA39">
            <v>1.8109690414053874</v>
          </cell>
          <cell r="BB39">
            <v>1.767121148109436</v>
          </cell>
          <cell r="BC39">
            <v>2035</v>
          </cell>
          <cell r="BD39">
            <v>2.9662530422210693</v>
          </cell>
          <cell r="BE39">
            <v>2.6831991672515869</v>
          </cell>
          <cell r="BF39">
            <v>0</v>
          </cell>
          <cell r="BG39">
            <v>0</v>
          </cell>
          <cell r="BH39">
            <v>0</v>
          </cell>
          <cell r="BI39">
            <v>2035</v>
          </cell>
          <cell r="BJ39">
            <v>2.2227742010727525</v>
          </cell>
          <cell r="BK39">
            <v>2.4136364459991455</v>
          </cell>
        </row>
        <row r="40">
          <cell r="AT40">
            <v>2036</v>
          </cell>
          <cell r="AU40">
            <v>0.29507566122990586</v>
          </cell>
          <cell r="AV40">
            <v>0.28725427283129346</v>
          </cell>
          <cell r="AW40">
            <v>2036</v>
          </cell>
          <cell r="AX40">
            <v>1.4095870242454111E-3</v>
          </cell>
          <cell r="AY40">
            <v>1.3722238270565867E-3</v>
          </cell>
          <cell r="AZ40">
            <v>2036</v>
          </cell>
          <cell r="BA40">
            <v>1.7619964452339627</v>
          </cell>
          <cell r="BB40">
            <v>1.7152922940254212</v>
          </cell>
          <cell r="BC40">
            <v>2036</v>
          </cell>
          <cell r="BD40">
            <v>2.9957365989685059</v>
          </cell>
          <cell r="BE40">
            <v>2.7065596580505371</v>
          </cell>
          <cell r="BF40">
            <v>0</v>
          </cell>
          <cell r="BG40">
            <v>0</v>
          </cell>
          <cell r="BH40">
            <v>0</v>
          </cell>
          <cell r="BI40">
            <v>2036</v>
          </cell>
          <cell r="BJ40">
            <v>2.168397300876677</v>
          </cell>
          <cell r="BK40">
            <v>2.3992384076118469</v>
          </cell>
        </row>
        <row r="41">
          <cell r="AT41">
            <v>2037</v>
          </cell>
          <cell r="AU41">
            <v>0.2881826106979527</v>
          </cell>
          <cell r="AV41">
            <v>0.28769025161202688</v>
          </cell>
          <cell r="AW41">
            <v>2037</v>
          </cell>
          <cell r="AX41">
            <v>1.3766590144950897E-3</v>
          </cell>
          <cell r="AY41">
            <v>1.3743070198688656E-3</v>
          </cell>
          <cell r="AZ41">
            <v>2037</v>
          </cell>
          <cell r="BA41">
            <v>1.7208357101007459</v>
          </cell>
          <cell r="BB41">
            <v>1.717895667552948</v>
          </cell>
          <cell r="BC41">
            <v>2037</v>
          </cell>
          <cell r="BD41">
            <v>3.0300683975219727</v>
          </cell>
          <cell r="BE41">
            <v>2.7622437477111816</v>
          </cell>
          <cell r="BF41">
            <v>0</v>
          </cell>
          <cell r="BG41">
            <v>0</v>
          </cell>
          <cell r="BH41">
            <v>0</v>
          </cell>
          <cell r="BI41">
            <v>2037</v>
          </cell>
          <cell r="BJ41">
            <v>2.1300777308642864</v>
          </cell>
          <cell r="BK41">
            <v>2.508480966091156</v>
          </cell>
        </row>
        <row r="42">
          <cell r="AT42">
            <v>2038</v>
          </cell>
          <cell r="AU42">
            <v>0.27957334904138559</v>
          </cell>
          <cell r="AV42">
            <v>0.28913905361706083</v>
          </cell>
          <cell r="AW42">
            <v>2038</v>
          </cell>
          <cell r="AX42">
            <v>1.3355326768942177E-3</v>
          </cell>
          <cell r="AY42">
            <v>1.3812285603489727E-3</v>
          </cell>
          <cell r="AZ42">
            <v>2038</v>
          </cell>
          <cell r="BA42">
            <v>1.6694268981869482</v>
          </cell>
          <cell r="BB42">
            <v>1.7265469503402711</v>
          </cell>
          <cell r="BC42">
            <v>2038</v>
          </cell>
          <cell r="BD42">
            <v>3.0580787658691406</v>
          </cell>
          <cell r="BE42">
            <v>2.822751522064209</v>
          </cell>
          <cell r="BF42">
            <v>0</v>
          </cell>
          <cell r="BG42">
            <v>0</v>
          </cell>
          <cell r="BH42">
            <v>0</v>
          </cell>
          <cell r="BI42">
            <v>2038</v>
          </cell>
          <cell r="BJ42">
            <v>2.0633181408047676</v>
          </cell>
          <cell r="BK42">
            <v>2.5779850482940674</v>
          </cell>
        </row>
        <row r="43">
          <cell r="AT43">
            <v>2039</v>
          </cell>
          <cell r="AU43">
            <v>0.27476225660101744</v>
          </cell>
          <cell r="AV43">
            <v>0.73187584981787945</v>
          </cell>
          <cell r="AW43">
            <v>2039</v>
          </cell>
          <cell r="AX43">
            <v>1.3125503342598676E-3</v>
          </cell>
          <cell r="AY43">
            <v>3.4962140070274473E-3</v>
          </cell>
          <cell r="AZ43">
            <v>2039</v>
          </cell>
          <cell r="BA43">
            <v>1.6406982376005452</v>
          </cell>
          <cell r="BB43">
            <v>4.370277814865112</v>
          </cell>
          <cell r="BC43">
            <v>2039</v>
          </cell>
          <cell r="BD43">
            <v>3.1006629467010498</v>
          </cell>
          <cell r="BE43">
            <v>4.5195813179016113</v>
          </cell>
          <cell r="BF43" t="e">
            <v>#VALUE!</v>
          </cell>
          <cell r="BG43">
            <v>0</v>
          </cell>
          <cell r="BH43">
            <v>6.6663908958435059</v>
          </cell>
          <cell r="BI43">
            <v>2039</v>
          </cell>
          <cell r="BJ43">
            <v>2.061298431828618</v>
          </cell>
          <cell r="BK43">
            <v>7.1779295206069946</v>
          </cell>
        </row>
        <row r="44">
          <cell r="AT44">
            <v>2040</v>
          </cell>
          <cell r="AU44">
            <v>0.26727846626305862</v>
          </cell>
          <cell r="AV44">
            <v>1.683333316577773E-6</v>
          </cell>
          <cell r="AW44">
            <v>2040</v>
          </cell>
          <cell r="AX44">
            <v>1.2767997779883444E-3</v>
          </cell>
          <cell r="AY44">
            <v>0</v>
          </cell>
          <cell r="AZ44">
            <v>2040</v>
          </cell>
          <cell r="BA44">
            <v>1.5960099989104219</v>
          </cell>
          <cell r="BB44">
            <v>1.0099999899466639E-5</v>
          </cell>
          <cell r="BC44">
            <v>2040</v>
          </cell>
          <cell r="BD44">
            <v>3.1332004070281982</v>
          </cell>
          <cell r="BE44">
            <v>0</v>
          </cell>
          <cell r="BF44" t="e">
            <v>#VALUE!</v>
          </cell>
          <cell r="BG44">
            <v>7.4468960876465076</v>
          </cell>
          <cell r="BH44">
            <v>0</v>
          </cell>
          <cell r="BI44">
            <v>2040</v>
          </cell>
          <cell r="BJ44">
            <v>-2.6843585064634681</v>
          </cell>
          <cell r="BK44">
            <v>-3.4328469038009644</v>
          </cell>
        </row>
        <row r="47">
          <cell r="AU47">
            <v>6.1915153050705731</v>
          </cell>
          <cell r="AV47">
            <v>6.1632243509863684</v>
          </cell>
          <cell r="AX47">
            <v>2.9576882485299338E-2</v>
          </cell>
          <cell r="AY47">
            <v>2.6990290494256761E-2</v>
          </cell>
          <cell r="BA47">
            <v>36.971630535511657</v>
          </cell>
          <cell r="BB47">
            <v>36.817404362952665</v>
          </cell>
          <cell r="BD47">
            <v>24.917969390087819</v>
          </cell>
          <cell r="BE47">
            <v>23.178132874488831</v>
          </cell>
          <cell r="BG47">
            <v>14.192448674768215</v>
          </cell>
          <cell r="BH47">
            <v>14.679701892852783</v>
          </cell>
          <cell r="BJ47">
            <v>36.427357757571151</v>
          </cell>
          <cell r="BK47">
            <v>34.744967519000113</v>
          </cell>
        </row>
        <row r="49">
          <cell r="AU49">
            <v>6</v>
          </cell>
          <cell r="AV49">
            <v>6</v>
          </cell>
          <cell r="AX49">
            <v>0</v>
          </cell>
          <cell r="AY49">
            <v>0</v>
          </cell>
          <cell r="BA49">
            <v>37</v>
          </cell>
          <cell r="BB49">
            <v>37</v>
          </cell>
          <cell r="BD49">
            <v>25</v>
          </cell>
          <cell r="BE49">
            <v>23</v>
          </cell>
          <cell r="BG49">
            <v>14</v>
          </cell>
          <cell r="BH49">
            <v>15</v>
          </cell>
          <cell r="BJ49">
            <v>36</v>
          </cell>
          <cell r="BK49">
            <v>35</v>
          </cell>
        </row>
        <row r="51">
          <cell r="AU51">
            <v>19.4079865973343</v>
          </cell>
          <cell r="AV51">
            <v>18.301064951925966</v>
          </cell>
          <cell r="AX51">
            <v>9.2712215587845051E-2</v>
          </cell>
          <cell r="AY51">
            <v>8.4972929204202366E-2</v>
          </cell>
          <cell r="BA51">
            <v>115.8916462904787</v>
          </cell>
          <cell r="BB51">
            <v>109.29655213633053</v>
          </cell>
          <cell r="BD51">
            <v>108.21869902246544</v>
          </cell>
          <cell r="BE51">
            <v>95.422994477272027</v>
          </cell>
          <cell r="BG51">
            <v>31.258466322511481</v>
          </cell>
          <cell r="BH51">
            <v>30.129259674072266</v>
          </cell>
          <cell r="BJ51">
            <v>110.16990520443301</v>
          </cell>
          <cell r="BK51">
            <v>115.02140515919024</v>
          </cell>
        </row>
        <row r="53">
          <cell r="AU53">
            <v>19</v>
          </cell>
          <cell r="AV53">
            <v>18</v>
          </cell>
          <cell r="AX53">
            <v>0</v>
          </cell>
          <cell r="AY53">
            <v>0</v>
          </cell>
          <cell r="BA53">
            <v>116</v>
          </cell>
          <cell r="BB53">
            <v>109</v>
          </cell>
          <cell r="BD53">
            <v>108</v>
          </cell>
          <cell r="BE53">
            <v>95</v>
          </cell>
          <cell r="BG53">
            <v>31</v>
          </cell>
          <cell r="BH53">
            <v>30</v>
          </cell>
          <cell r="BJ53">
            <v>110</v>
          </cell>
          <cell r="BK53">
            <v>115</v>
          </cell>
        </row>
        <row r="56">
          <cell r="AT56" t="str">
            <v>Max Prod</v>
          </cell>
          <cell r="AU56">
            <v>5</v>
          </cell>
          <cell r="AV56">
            <v>1</v>
          </cell>
          <cell r="AW56">
            <v>5</v>
          </cell>
        </row>
        <row r="57">
          <cell r="AT57" t="str">
            <v>Min Prdo Force to Zero</v>
          </cell>
          <cell r="AU57">
            <v>0</v>
          </cell>
        </row>
        <row r="59">
          <cell r="AT59" t="str">
            <v>Max Cash</v>
          </cell>
          <cell r="AU59">
            <v>10</v>
          </cell>
          <cell r="AV59">
            <v>7.2674070232314989</v>
          </cell>
          <cell r="AW59">
            <v>10</v>
          </cell>
        </row>
        <row r="60">
          <cell r="AT60" t="str">
            <v>Min Cash</v>
          </cell>
          <cell r="AU60">
            <v>0</v>
          </cell>
          <cell r="AV60">
            <v>0</v>
          </cell>
          <cell r="AW60">
            <v>10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HWOU Bplan Wedge"/>
      <sheetName val="Schedule"/>
      <sheetName val="Production Impact Summary"/>
      <sheetName val="Production Impact Model"/>
      <sheetName val="Economics"/>
      <sheetName val="Well Economic Model"/>
      <sheetName val="Portfolio Economic Model"/>
      <sheetName val="Portfolio Costs"/>
      <sheetName val="Spider"/>
      <sheetName val="Tornado"/>
    </sheetNames>
    <sheetDataSet>
      <sheetData sheetId="0"/>
      <sheetData sheetId="1" refreshError="1"/>
      <sheetData sheetId="2">
        <row r="25">
          <cell r="I25">
            <v>2014</v>
          </cell>
        </row>
      </sheetData>
      <sheetData sheetId="3"/>
      <sheetData sheetId="4" refreshError="1"/>
      <sheetData sheetId="5" refreshError="1"/>
      <sheetData sheetId="6">
        <row r="49">
          <cell r="B49">
            <v>0.61863274474594432</v>
          </cell>
        </row>
        <row r="128">
          <cell r="B128">
            <v>1.4747823299252829</v>
          </cell>
        </row>
        <row r="129">
          <cell r="B129">
            <v>10</v>
          </cell>
        </row>
        <row r="130">
          <cell r="B130">
            <v>3.780132732721718</v>
          </cell>
        </row>
        <row r="133">
          <cell r="B133">
            <v>2.2593013135514948</v>
          </cell>
        </row>
        <row r="137">
          <cell r="B137">
            <v>1</v>
          </cell>
        </row>
      </sheetData>
      <sheetData sheetId="7"/>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MOU Calcs"/>
      <sheetName val="CITA Gas Calcs"/>
      <sheetName val="Oil Production Forecast (low)"/>
      <sheetName val="Oil Production Forecast (mid)"/>
      <sheetName val="Oil Production Forecast (high)"/>
      <sheetName val="Gas Production Forecast (low)"/>
      <sheetName val="Gas Production Forecast (mid)"/>
      <sheetName val="Gas Production Forecast (high)"/>
      <sheetName val="Capital Expenditure"/>
      <sheetName val="CNL Data &amp; Common Calcs"/>
      <sheetName val="Old MOU"/>
      <sheetName val="New MOU"/>
      <sheetName val="Gas Calcs"/>
      <sheetName val="Sheet1"/>
    </sheetNames>
    <sheetDataSet>
      <sheetData sheetId="0">
        <row r="18">
          <cell r="B18">
            <v>2004</v>
          </cell>
        </row>
        <row r="21">
          <cell r="B21">
            <v>0</v>
          </cell>
        </row>
        <row r="42">
          <cell r="B42">
            <v>2004</v>
          </cell>
        </row>
        <row r="104">
          <cell r="D104">
            <v>2004</v>
          </cell>
          <cell r="E104">
            <v>2005</v>
          </cell>
          <cell r="F104">
            <v>2006</v>
          </cell>
          <cell r="G104">
            <v>2007</v>
          </cell>
          <cell r="H104">
            <v>2008</v>
          </cell>
          <cell r="I104">
            <v>2009</v>
          </cell>
          <cell r="J104">
            <v>2010</v>
          </cell>
          <cell r="K104">
            <v>2011</v>
          </cell>
          <cell r="L104">
            <v>2012</v>
          </cell>
          <cell r="M104">
            <v>2013</v>
          </cell>
          <cell r="N104">
            <v>2014</v>
          </cell>
          <cell r="O104">
            <v>2015</v>
          </cell>
          <cell r="P104">
            <v>2016</v>
          </cell>
          <cell r="Q104">
            <v>2017</v>
          </cell>
          <cell r="R104">
            <v>2018</v>
          </cell>
          <cell r="S104">
            <v>2019</v>
          </cell>
          <cell r="T104">
            <v>2020</v>
          </cell>
          <cell r="U104">
            <v>2021</v>
          </cell>
          <cell r="V104">
            <v>2022</v>
          </cell>
          <cell r="W104">
            <v>2023</v>
          </cell>
          <cell r="X104">
            <v>2024</v>
          </cell>
          <cell r="Y104">
            <v>2025</v>
          </cell>
          <cell r="Z104">
            <v>2026</v>
          </cell>
          <cell r="AA104">
            <v>2027</v>
          </cell>
          <cell r="AB104">
            <v>2028</v>
          </cell>
          <cell r="AC104">
            <v>2029</v>
          </cell>
          <cell r="AD104">
            <v>2030</v>
          </cell>
        </row>
        <row r="105">
          <cell r="D105">
            <v>1999</v>
          </cell>
          <cell r="E105">
            <v>2000</v>
          </cell>
          <cell r="F105">
            <v>2001</v>
          </cell>
          <cell r="G105">
            <v>2002</v>
          </cell>
          <cell r="H105">
            <v>2003</v>
          </cell>
          <cell r="I105">
            <v>2004</v>
          </cell>
          <cell r="J105">
            <v>2005</v>
          </cell>
          <cell r="K105">
            <v>2006</v>
          </cell>
          <cell r="L105">
            <v>2007</v>
          </cell>
          <cell r="M105">
            <v>2008</v>
          </cell>
          <cell r="N105">
            <v>2009</v>
          </cell>
          <cell r="O105">
            <v>2010</v>
          </cell>
          <cell r="P105">
            <v>2011</v>
          </cell>
          <cell r="Q105">
            <v>2012</v>
          </cell>
          <cell r="R105">
            <v>2013</v>
          </cell>
          <cell r="S105">
            <v>2014</v>
          </cell>
          <cell r="T105">
            <v>2015</v>
          </cell>
          <cell r="U105">
            <v>2016</v>
          </cell>
          <cell r="V105">
            <v>2017</v>
          </cell>
          <cell r="W105">
            <v>2018</v>
          </cell>
          <cell r="X105">
            <v>2019</v>
          </cell>
          <cell r="Y105">
            <v>2020</v>
          </cell>
          <cell r="Z105">
            <v>2021</v>
          </cell>
          <cell r="AA105">
            <v>2022</v>
          </cell>
          <cell r="AB105">
            <v>2023</v>
          </cell>
          <cell r="AC105">
            <v>2024</v>
          </cell>
          <cell r="AD105">
            <v>2025</v>
          </cell>
        </row>
        <row r="106">
          <cell r="D106">
            <v>26.2</v>
          </cell>
          <cell r="E106">
            <v>20</v>
          </cell>
          <cell r="F106">
            <v>19.899999999999999</v>
          </cell>
          <cell r="G106">
            <v>19.899999999999999</v>
          </cell>
          <cell r="H106">
            <v>20.6</v>
          </cell>
          <cell r="I106">
            <v>21</v>
          </cell>
          <cell r="J106">
            <v>21.5</v>
          </cell>
          <cell r="K106">
            <v>21.9</v>
          </cell>
          <cell r="L106">
            <v>22.3</v>
          </cell>
          <cell r="M106">
            <v>22.8</v>
          </cell>
          <cell r="N106">
            <v>23.2</v>
          </cell>
          <cell r="O106">
            <v>23.7</v>
          </cell>
          <cell r="P106">
            <v>24.2</v>
          </cell>
          <cell r="Q106">
            <v>24.6</v>
          </cell>
          <cell r="R106">
            <v>25.1</v>
          </cell>
          <cell r="S106">
            <v>25.6</v>
          </cell>
          <cell r="T106">
            <v>26.1</v>
          </cell>
          <cell r="U106">
            <v>26.7</v>
          </cell>
          <cell r="V106">
            <v>27.2</v>
          </cell>
          <cell r="W106">
            <v>27.7</v>
          </cell>
          <cell r="X106">
            <v>28.3</v>
          </cell>
          <cell r="Y106">
            <v>28.8</v>
          </cell>
          <cell r="Z106">
            <v>29.4</v>
          </cell>
          <cell r="AA106">
            <v>30</v>
          </cell>
          <cell r="AB106">
            <v>30.6</v>
          </cell>
          <cell r="AC106">
            <v>31.2</v>
          </cell>
          <cell r="AD106">
            <v>31.8</v>
          </cell>
        </row>
        <row r="118">
          <cell r="D118">
            <v>2004</v>
          </cell>
          <cell r="E118">
            <v>2005</v>
          </cell>
          <cell r="F118">
            <v>2006</v>
          </cell>
          <cell r="G118">
            <v>2007</v>
          </cell>
          <cell r="H118">
            <v>2008</v>
          </cell>
          <cell r="I118">
            <v>2009</v>
          </cell>
          <cell r="J118">
            <v>2010</v>
          </cell>
          <cell r="K118">
            <v>2011</v>
          </cell>
          <cell r="L118">
            <v>2012</v>
          </cell>
          <cell r="M118">
            <v>2013</v>
          </cell>
          <cell r="N118">
            <v>2014</v>
          </cell>
          <cell r="O118">
            <v>2015</v>
          </cell>
          <cell r="P118">
            <v>2016</v>
          </cell>
          <cell r="Q118">
            <v>2017</v>
          </cell>
          <cell r="R118">
            <v>2018</v>
          </cell>
          <cell r="S118">
            <v>2019</v>
          </cell>
          <cell r="T118">
            <v>2020</v>
          </cell>
          <cell r="U118">
            <v>2021</v>
          </cell>
          <cell r="V118">
            <v>2022</v>
          </cell>
          <cell r="W118">
            <v>2023</v>
          </cell>
          <cell r="X118">
            <v>2024</v>
          </cell>
          <cell r="Y118">
            <v>2025</v>
          </cell>
          <cell r="Z118">
            <v>2026</v>
          </cell>
          <cell r="AA118">
            <v>2027</v>
          </cell>
          <cell r="AB118">
            <v>2028</v>
          </cell>
          <cell r="AC118">
            <v>2029</v>
          </cell>
          <cell r="AD118">
            <v>2030</v>
          </cell>
        </row>
        <row r="119">
          <cell r="D119">
            <v>0.5</v>
          </cell>
          <cell r="E119">
            <v>0.51</v>
          </cell>
          <cell r="F119">
            <v>0.5202</v>
          </cell>
          <cell r="G119">
            <v>0.53060399999999996</v>
          </cell>
          <cell r="H119">
            <v>0.54121607999999999</v>
          </cell>
          <cell r="I119">
            <v>0.55204040160000001</v>
          </cell>
          <cell r="J119">
            <v>0.56308120963200003</v>
          </cell>
          <cell r="K119">
            <v>0.57434283382464002</v>
          </cell>
          <cell r="L119">
            <v>0.58582969050113287</v>
          </cell>
          <cell r="M119">
            <v>0.59754628431115553</v>
          </cell>
          <cell r="N119">
            <v>0.60949720999737866</v>
          </cell>
          <cell r="O119">
            <v>0.62168715419732623</v>
          </cell>
          <cell r="P119">
            <v>0.63412089728127274</v>
          </cell>
          <cell r="Q119">
            <v>0.64680331522689816</v>
          </cell>
          <cell r="R119">
            <v>0.65973938153143619</v>
          </cell>
          <cell r="S119">
            <v>0.67293416916206494</v>
          </cell>
          <cell r="T119">
            <v>0.68639285254530624</v>
          </cell>
          <cell r="U119">
            <v>0.70012070959621242</v>
          </cell>
          <cell r="V119">
            <v>0.71412312378813669</v>
          </cell>
          <cell r="W119">
            <v>0.7284055862638994</v>
          </cell>
          <cell r="X119">
            <v>0.74297369798917745</v>
          </cell>
          <cell r="Y119">
            <v>0.75783317194896105</v>
          </cell>
          <cell r="Z119">
            <v>0.77298983538794031</v>
          </cell>
          <cell r="AA119">
            <v>0.78844963209569907</v>
          </cell>
          <cell r="AB119">
            <v>0.80421862473761307</v>
          </cell>
          <cell r="AC119">
            <v>0.82030299723236533</v>
          </cell>
          <cell r="AD119">
            <v>0.83670905717701261</v>
          </cell>
        </row>
        <row r="120">
          <cell r="D120">
            <v>8</v>
          </cell>
          <cell r="E120">
            <v>16</v>
          </cell>
          <cell r="F120">
            <v>22</v>
          </cell>
          <cell r="G120">
            <v>20.14232497589887</v>
          </cell>
          <cell r="H120">
            <v>16.83924842461904</v>
          </cell>
          <cell r="I120">
            <v>14.077833013086932</v>
          </cell>
          <cell r="J120">
            <v>11.7692534338179</v>
          </cell>
          <cell r="K120">
            <v>9.8392505622611726</v>
          </cell>
          <cell r="L120">
            <v>8.2257427942523034</v>
          </cell>
          <cell r="M120">
            <v>6.8768290927275659</v>
          </cell>
          <cell r="N120">
            <v>5.7491195085297839</v>
          </cell>
          <cell r="O120">
            <v>4.8063394738588974</v>
          </cell>
          <cell r="P120">
            <v>4.0181629732518465</v>
          </cell>
          <cell r="Q120">
            <v>3.3592370591853253</v>
          </cell>
          <cell r="R120">
            <v>2.8083663342982081</v>
          </cell>
          <cell r="S120">
            <v>2.3478311678105488</v>
          </cell>
          <cell r="T120">
            <v>1.9628177154887214</v>
          </cell>
          <cell r="U120">
            <v>1.6409414088446259</v>
          </cell>
          <cell r="V120">
            <v>1.0698985031549451</v>
          </cell>
          <cell r="W120">
            <v>0</v>
          </cell>
          <cell r="X120">
            <v>0</v>
          </cell>
          <cell r="Y120">
            <v>0</v>
          </cell>
          <cell r="Z120">
            <v>0</v>
          </cell>
          <cell r="AA120">
            <v>0</v>
          </cell>
          <cell r="AB120">
            <v>0</v>
          </cell>
          <cell r="AC120">
            <v>0</v>
          </cell>
          <cell r="AD120">
            <v>0</v>
          </cell>
        </row>
        <row r="125">
          <cell r="D125">
            <v>2004</v>
          </cell>
          <cell r="E125">
            <v>2005</v>
          </cell>
          <cell r="F125">
            <v>2006</v>
          </cell>
          <cell r="G125">
            <v>2007</v>
          </cell>
          <cell r="H125">
            <v>2008</v>
          </cell>
          <cell r="I125">
            <v>2009</v>
          </cell>
          <cell r="J125">
            <v>2010</v>
          </cell>
          <cell r="K125">
            <v>2011</v>
          </cell>
          <cell r="L125">
            <v>2012</v>
          </cell>
          <cell r="M125">
            <v>2013</v>
          </cell>
          <cell r="N125">
            <v>2014</v>
          </cell>
          <cell r="O125">
            <v>2015</v>
          </cell>
          <cell r="P125">
            <v>2016</v>
          </cell>
          <cell r="Q125">
            <v>2017</v>
          </cell>
          <cell r="R125">
            <v>2018</v>
          </cell>
          <cell r="S125">
            <v>2019</v>
          </cell>
          <cell r="T125">
            <v>2020</v>
          </cell>
          <cell r="U125">
            <v>2021</v>
          </cell>
          <cell r="V125">
            <v>2022</v>
          </cell>
          <cell r="W125">
            <v>2023</v>
          </cell>
          <cell r="X125">
            <v>2024</v>
          </cell>
          <cell r="Y125">
            <v>2025</v>
          </cell>
          <cell r="Z125">
            <v>2026</v>
          </cell>
          <cell r="AA125">
            <v>2027</v>
          </cell>
          <cell r="AB125">
            <v>2028</v>
          </cell>
          <cell r="AC125">
            <v>2029</v>
          </cell>
          <cell r="AD125">
            <v>2030</v>
          </cell>
        </row>
        <row r="126">
          <cell r="D126">
            <v>20000</v>
          </cell>
          <cell r="E126">
            <v>20000</v>
          </cell>
          <cell r="F126">
            <v>20000</v>
          </cell>
          <cell r="G126">
            <v>20000</v>
          </cell>
          <cell r="H126">
            <v>20000</v>
          </cell>
          <cell r="I126">
            <v>20000</v>
          </cell>
          <cell r="J126">
            <v>20000</v>
          </cell>
          <cell r="K126">
            <v>20000</v>
          </cell>
          <cell r="L126">
            <v>20000</v>
          </cell>
          <cell r="M126">
            <v>20000</v>
          </cell>
          <cell r="N126">
            <v>20000</v>
          </cell>
          <cell r="O126">
            <v>20000</v>
          </cell>
          <cell r="P126">
            <v>20000</v>
          </cell>
          <cell r="Q126">
            <v>20000</v>
          </cell>
          <cell r="R126">
            <v>20000</v>
          </cell>
          <cell r="S126">
            <v>20000</v>
          </cell>
          <cell r="T126">
            <v>20000</v>
          </cell>
          <cell r="U126">
            <v>20000</v>
          </cell>
          <cell r="V126">
            <v>20000</v>
          </cell>
          <cell r="W126">
            <v>20000</v>
          </cell>
          <cell r="X126">
            <v>20000</v>
          </cell>
          <cell r="Y126">
            <v>20000</v>
          </cell>
          <cell r="Z126">
            <v>20000</v>
          </cell>
          <cell r="AA126">
            <v>20000</v>
          </cell>
          <cell r="AB126">
            <v>20000</v>
          </cell>
          <cell r="AC126">
            <v>20000</v>
          </cell>
          <cell r="AD126">
            <v>20000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row>
        <row r="132">
          <cell r="D132">
            <v>2004</v>
          </cell>
          <cell r="E132">
            <v>2005</v>
          </cell>
          <cell r="F132">
            <v>2006</v>
          </cell>
          <cell r="G132">
            <v>2007</v>
          </cell>
          <cell r="H132">
            <v>2008</v>
          </cell>
          <cell r="I132">
            <v>2009</v>
          </cell>
          <cell r="J132">
            <v>2010</v>
          </cell>
          <cell r="K132">
            <v>2011</v>
          </cell>
          <cell r="L132">
            <v>2012</v>
          </cell>
          <cell r="M132">
            <v>2013</v>
          </cell>
          <cell r="N132">
            <v>2014</v>
          </cell>
          <cell r="O132">
            <v>2015</v>
          </cell>
          <cell r="P132">
            <v>2016</v>
          </cell>
          <cell r="Q132">
            <v>2017</v>
          </cell>
          <cell r="R132">
            <v>2018</v>
          </cell>
          <cell r="S132">
            <v>2019</v>
          </cell>
          <cell r="T132">
            <v>2020</v>
          </cell>
          <cell r="U132">
            <v>2021</v>
          </cell>
          <cell r="V132">
            <v>2022</v>
          </cell>
          <cell r="W132">
            <v>2023</v>
          </cell>
          <cell r="X132">
            <v>2024</v>
          </cell>
          <cell r="Y132">
            <v>2025</v>
          </cell>
          <cell r="Z132">
            <v>2026</v>
          </cell>
          <cell r="AA132">
            <v>2027</v>
          </cell>
          <cell r="AB132">
            <v>2028</v>
          </cell>
          <cell r="AC132">
            <v>2029</v>
          </cell>
          <cell r="AD132">
            <v>2030</v>
          </cell>
        </row>
        <row r="133">
          <cell r="D133">
            <v>2.5</v>
          </cell>
          <cell r="E133">
            <v>2.5499999999999998</v>
          </cell>
          <cell r="F133">
            <v>2.601</v>
          </cell>
          <cell r="G133">
            <v>2.6530199999999997</v>
          </cell>
          <cell r="H133">
            <v>2.7060803999999998</v>
          </cell>
          <cell r="I133">
            <v>2.7602020080000003</v>
          </cell>
          <cell r="J133">
            <v>2.8154060481600003</v>
          </cell>
          <cell r="K133">
            <v>2.8717141691232002</v>
          </cell>
          <cell r="L133">
            <v>2.9291484525056646</v>
          </cell>
          <cell r="M133">
            <v>2.9877314215557775</v>
          </cell>
          <cell r="N133">
            <v>3.0474860499868934</v>
          </cell>
          <cell r="O133">
            <v>3.108435770986631</v>
          </cell>
          <cell r="P133">
            <v>3.1706044864063636</v>
          </cell>
          <cell r="Q133">
            <v>3.2340165761344908</v>
          </cell>
          <cell r="R133">
            <v>3.298696907657181</v>
          </cell>
          <cell r="S133">
            <v>3.3646708458103247</v>
          </cell>
          <cell r="T133">
            <v>3.431964262726531</v>
          </cell>
          <cell r="U133">
            <v>3.5006035479810622</v>
          </cell>
          <cell r="V133">
            <v>3.5706156189406837</v>
          </cell>
          <cell r="W133">
            <v>3.6420279313194968</v>
          </cell>
          <cell r="X133">
            <v>3.7148684899458875</v>
          </cell>
          <cell r="Y133">
            <v>3.7891658597448052</v>
          </cell>
          <cell r="Z133">
            <v>3.8649491769397013</v>
          </cell>
          <cell r="AA133">
            <v>3.9422481604784956</v>
          </cell>
          <cell r="AB133">
            <v>4.0210931236880656</v>
          </cell>
          <cell r="AC133">
            <v>4.1015149861618267</v>
          </cell>
          <cell r="AD133">
            <v>4.1835452858850628</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row>
        <row r="139">
          <cell r="D139">
            <v>2004</v>
          </cell>
          <cell r="E139">
            <v>2005</v>
          </cell>
          <cell r="F139">
            <v>2006</v>
          </cell>
          <cell r="G139">
            <v>2007</v>
          </cell>
          <cell r="H139">
            <v>2008</v>
          </cell>
          <cell r="I139">
            <v>2009</v>
          </cell>
          <cell r="J139">
            <v>2010</v>
          </cell>
          <cell r="K139">
            <v>2011</v>
          </cell>
          <cell r="L139">
            <v>2012</v>
          </cell>
          <cell r="M139">
            <v>2013</v>
          </cell>
          <cell r="N139">
            <v>2014</v>
          </cell>
          <cell r="O139">
            <v>2015</v>
          </cell>
          <cell r="P139">
            <v>2016</v>
          </cell>
          <cell r="Q139">
            <v>2017</v>
          </cell>
          <cell r="R139">
            <v>2018</v>
          </cell>
          <cell r="S139">
            <v>2019</v>
          </cell>
          <cell r="T139">
            <v>2020</v>
          </cell>
          <cell r="U139">
            <v>2021</v>
          </cell>
          <cell r="V139">
            <v>2022</v>
          </cell>
          <cell r="W139">
            <v>2023</v>
          </cell>
          <cell r="X139">
            <v>2024</v>
          </cell>
          <cell r="Y139">
            <v>2025</v>
          </cell>
          <cell r="Z139">
            <v>2026</v>
          </cell>
          <cell r="AA139">
            <v>2027</v>
          </cell>
          <cell r="AB139">
            <v>2028</v>
          </cell>
          <cell r="AC139">
            <v>2029</v>
          </cell>
          <cell r="AD139">
            <v>2030</v>
          </cell>
        </row>
        <row r="140">
          <cell r="D140">
            <v>20</v>
          </cell>
          <cell r="E140">
            <v>20.399999999999999</v>
          </cell>
          <cell r="F140">
            <v>20.808</v>
          </cell>
          <cell r="G140">
            <v>21.224159999999998</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row>
        <row r="141">
          <cell r="D141">
            <v>2</v>
          </cell>
          <cell r="E141">
            <v>2.04</v>
          </cell>
          <cell r="F141">
            <v>2.0808</v>
          </cell>
          <cell r="G141">
            <v>2.1224159999999999</v>
          </cell>
          <cell r="H141">
            <v>2.16486432</v>
          </cell>
          <cell r="I141">
            <v>2.2081616064</v>
          </cell>
          <cell r="J141">
            <v>2.2523248385280001</v>
          </cell>
          <cell r="K141">
            <v>2.2973713352985601</v>
          </cell>
          <cell r="L141">
            <v>2.3433187620045315</v>
          </cell>
          <cell r="M141">
            <v>2.3901851372446221</v>
          </cell>
          <cell r="N141">
            <v>2.4379888399895147</v>
          </cell>
          <cell r="O141">
            <v>2.4867486167893049</v>
          </cell>
          <cell r="P141">
            <v>2.536483589125091</v>
          </cell>
          <cell r="Q141">
            <v>2.5872132609075926</v>
          </cell>
          <cell r="R141">
            <v>2.6389575261257447</v>
          </cell>
          <cell r="S141">
            <v>2.6917366766482598</v>
          </cell>
          <cell r="T141">
            <v>2.745571410181225</v>
          </cell>
          <cell r="U141">
            <v>2.8004828383848497</v>
          </cell>
          <cell r="V141">
            <v>2.8564924951525468</v>
          </cell>
          <cell r="W141">
            <v>2.9136223450555976</v>
          </cell>
          <cell r="X141">
            <v>2.9718947919567098</v>
          </cell>
          <cell r="Y141">
            <v>3.0313326877958442</v>
          </cell>
          <cell r="Z141">
            <v>3.0919593415517612</v>
          </cell>
          <cell r="AA141">
            <v>3.1537985283827963</v>
          </cell>
          <cell r="AB141">
            <v>3.2168744989504523</v>
          </cell>
          <cell r="AC141">
            <v>3.2812119889294613</v>
          </cell>
          <cell r="AD141">
            <v>3.3468362287080504</v>
          </cell>
        </row>
        <row r="146">
          <cell r="D146">
            <v>2004</v>
          </cell>
          <cell r="E146">
            <v>2005</v>
          </cell>
          <cell r="F146">
            <v>2006</v>
          </cell>
          <cell r="G146">
            <v>2007</v>
          </cell>
          <cell r="H146">
            <v>2008</v>
          </cell>
          <cell r="I146">
            <v>2009</v>
          </cell>
          <cell r="J146">
            <v>2010</v>
          </cell>
          <cell r="K146">
            <v>2011</v>
          </cell>
          <cell r="L146">
            <v>2012</v>
          </cell>
          <cell r="M146">
            <v>2013</v>
          </cell>
          <cell r="N146">
            <v>2014</v>
          </cell>
          <cell r="O146">
            <v>2015</v>
          </cell>
          <cell r="P146">
            <v>2016</v>
          </cell>
          <cell r="Q146">
            <v>2017</v>
          </cell>
          <cell r="R146">
            <v>2018</v>
          </cell>
          <cell r="S146">
            <v>2019</v>
          </cell>
          <cell r="T146">
            <v>2020</v>
          </cell>
          <cell r="U146">
            <v>2021</v>
          </cell>
          <cell r="V146">
            <v>2022</v>
          </cell>
          <cell r="W146">
            <v>2023</v>
          </cell>
          <cell r="X146">
            <v>2024</v>
          </cell>
          <cell r="Y146">
            <v>2025</v>
          </cell>
          <cell r="Z146">
            <v>2026</v>
          </cell>
          <cell r="AA146">
            <v>2027</v>
          </cell>
          <cell r="AB146">
            <v>2028</v>
          </cell>
          <cell r="AC146">
            <v>2029</v>
          </cell>
          <cell r="AD146">
            <v>2030</v>
          </cell>
        </row>
        <row r="147">
          <cell r="D147">
            <v>0</v>
          </cell>
          <cell r="E147">
            <v>2.04</v>
          </cell>
          <cell r="F147">
            <v>2.0808</v>
          </cell>
          <cell r="G147">
            <v>2.1224159999999999</v>
          </cell>
          <cell r="H147">
            <v>0</v>
          </cell>
          <cell r="I147">
            <v>0</v>
          </cell>
          <cell r="J147">
            <v>0</v>
          </cell>
          <cell r="K147">
            <v>0</v>
          </cell>
          <cell r="L147">
            <v>2.3433187620045315</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row>
        <row r="148">
          <cell r="D148">
            <v>11.025</v>
          </cell>
          <cell r="E148">
            <v>22.491</v>
          </cell>
          <cell r="F148">
            <v>11.470410000000001</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row>
        <row r="153">
          <cell r="D153">
            <v>2004</v>
          </cell>
          <cell r="E153">
            <v>2005</v>
          </cell>
          <cell r="F153">
            <v>2006</v>
          </cell>
          <cell r="G153">
            <v>2007</v>
          </cell>
          <cell r="H153">
            <v>2008</v>
          </cell>
          <cell r="I153">
            <v>2009</v>
          </cell>
          <cell r="J153">
            <v>2010</v>
          </cell>
          <cell r="K153">
            <v>2011</v>
          </cell>
          <cell r="L153">
            <v>2012</v>
          </cell>
          <cell r="M153">
            <v>2013</v>
          </cell>
          <cell r="N153">
            <v>2014</v>
          </cell>
          <cell r="O153">
            <v>2015</v>
          </cell>
          <cell r="P153">
            <v>2016</v>
          </cell>
          <cell r="Q153">
            <v>2017</v>
          </cell>
          <cell r="R153">
            <v>2018</v>
          </cell>
          <cell r="S153">
            <v>2019</v>
          </cell>
          <cell r="T153">
            <v>2020</v>
          </cell>
          <cell r="U153">
            <v>2021</v>
          </cell>
          <cell r="V153">
            <v>2022</v>
          </cell>
          <cell r="W153">
            <v>2023</v>
          </cell>
          <cell r="X153">
            <v>2024</v>
          </cell>
          <cell r="Y153">
            <v>2025</v>
          </cell>
          <cell r="Z153">
            <v>2026</v>
          </cell>
          <cell r="AA153">
            <v>2027</v>
          </cell>
          <cell r="AB153">
            <v>2028</v>
          </cell>
          <cell r="AC153">
            <v>2029</v>
          </cell>
          <cell r="AD153">
            <v>2030</v>
          </cell>
        </row>
        <row r="154">
          <cell r="D154">
            <v>2</v>
          </cell>
          <cell r="E154">
            <v>2</v>
          </cell>
          <cell r="F154">
            <v>2</v>
          </cell>
          <cell r="G154">
            <v>2</v>
          </cell>
          <cell r="H154">
            <v>2</v>
          </cell>
          <cell r="I154">
            <v>2</v>
          </cell>
          <cell r="J154">
            <v>2</v>
          </cell>
          <cell r="K154">
            <v>2</v>
          </cell>
          <cell r="L154">
            <v>2</v>
          </cell>
          <cell r="M154">
            <v>2</v>
          </cell>
          <cell r="N154">
            <v>2</v>
          </cell>
          <cell r="O154">
            <v>2</v>
          </cell>
          <cell r="P154">
            <v>2</v>
          </cell>
          <cell r="Q154">
            <v>2</v>
          </cell>
          <cell r="R154">
            <v>2</v>
          </cell>
          <cell r="S154">
            <v>2</v>
          </cell>
          <cell r="T154">
            <v>2</v>
          </cell>
          <cell r="U154">
            <v>2</v>
          </cell>
          <cell r="V154">
            <v>2</v>
          </cell>
          <cell r="W154">
            <v>2</v>
          </cell>
          <cell r="X154">
            <v>2</v>
          </cell>
          <cell r="Y154">
            <v>2</v>
          </cell>
          <cell r="Z154">
            <v>2</v>
          </cell>
          <cell r="AA154">
            <v>2</v>
          </cell>
          <cell r="AB154">
            <v>2</v>
          </cell>
          <cell r="AC154">
            <v>2</v>
          </cell>
          <cell r="AD154">
            <v>2</v>
          </cell>
        </row>
        <row r="155">
          <cell r="D155">
            <v>21.6</v>
          </cell>
          <cell r="E155">
            <v>22.032000000000004</v>
          </cell>
          <cell r="F155">
            <v>16.854480000000002</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row>
        <row r="160">
          <cell r="D160">
            <v>2004</v>
          </cell>
          <cell r="E160">
            <v>2005</v>
          </cell>
          <cell r="F160">
            <v>2006</v>
          </cell>
          <cell r="G160">
            <v>2007</v>
          </cell>
          <cell r="H160">
            <v>2008</v>
          </cell>
          <cell r="I160">
            <v>2009</v>
          </cell>
          <cell r="J160">
            <v>2010</v>
          </cell>
          <cell r="K160">
            <v>2011</v>
          </cell>
          <cell r="L160">
            <v>2012</v>
          </cell>
          <cell r="M160">
            <v>2013</v>
          </cell>
          <cell r="N160">
            <v>2014</v>
          </cell>
          <cell r="O160">
            <v>2015</v>
          </cell>
          <cell r="P160">
            <v>2016</v>
          </cell>
          <cell r="Q160">
            <v>2017</v>
          </cell>
          <cell r="R160">
            <v>2018</v>
          </cell>
          <cell r="S160">
            <v>2019</v>
          </cell>
          <cell r="T160">
            <v>2020</v>
          </cell>
          <cell r="U160">
            <v>2021</v>
          </cell>
          <cell r="V160">
            <v>2022</v>
          </cell>
          <cell r="W160">
            <v>2023</v>
          </cell>
          <cell r="X160">
            <v>2024</v>
          </cell>
          <cell r="Y160">
            <v>2025</v>
          </cell>
          <cell r="Z160">
            <v>2026</v>
          </cell>
          <cell r="AA160">
            <v>2027</v>
          </cell>
          <cell r="AB160">
            <v>2028</v>
          </cell>
          <cell r="AC160">
            <v>2029</v>
          </cell>
          <cell r="AD160">
            <v>2030</v>
          </cell>
        </row>
        <row r="161">
          <cell r="D161">
            <v>200</v>
          </cell>
          <cell r="E161">
            <v>200</v>
          </cell>
          <cell r="F161">
            <v>200</v>
          </cell>
          <cell r="G161">
            <v>200</v>
          </cell>
          <cell r="H161">
            <v>200</v>
          </cell>
          <cell r="I161">
            <v>200</v>
          </cell>
          <cell r="J161">
            <v>200</v>
          </cell>
          <cell r="K161">
            <v>200</v>
          </cell>
          <cell r="L161">
            <v>200</v>
          </cell>
          <cell r="M161">
            <v>200</v>
          </cell>
          <cell r="N161">
            <v>200</v>
          </cell>
          <cell r="O161">
            <v>200</v>
          </cell>
          <cell r="P161">
            <v>200</v>
          </cell>
          <cell r="Q161">
            <v>200</v>
          </cell>
          <cell r="R161">
            <v>200</v>
          </cell>
          <cell r="S161">
            <v>200</v>
          </cell>
          <cell r="T161">
            <v>200</v>
          </cell>
          <cell r="U161">
            <v>200</v>
          </cell>
          <cell r="V161">
            <v>200</v>
          </cell>
          <cell r="W161">
            <v>200</v>
          </cell>
          <cell r="X161">
            <v>200</v>
          </cell>
          <cell r="Y161">
            <v>200</v>
          </cell>
          <cell r="Z161">
            <v>200</v>
          </cell>
          <cell r="AA161">
            <v>200</v>
          </cell>
          <cell r="AB161">
            <v>200</v>
          </cell>
          <cell r="AC161">
            <v>200</v>
          </cell>
          <cell r="AD161">
            <v>200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row>
        <row r="183">
          <cell r="D183">
            <v>2004</v>
          </cell>
          <cell r="E183">
            <v>2005</v>
          </cell>
          <cell r="F183">
            <v>2006</v>
          </cell>
          <cell r="G183">
            <v>2007</v>
          </cell>
          <cell r="H183">
            <v>2008</v>
          </cell>
          <cell r="I183">
            <v>2009</v>
          </cell>
          <cell r="J183">
            <v>2010</v>
          </cell>
          <cell r="K183">
            <v>2011</v>
          </cell>
          <cell r="L183">
            <v>2012</v>
          </cell>
          <cell r="M183">
            <v>2013</v>
          </cell>
          <cell r="N183">
            <v>2014</v>
          </cell>
          <cell r="O183">
            <v>2015</v>
          </cell>
          <cell r="P183">
            <v>2016</v>
          </cell>
          <cell r="Q183">
            <v>2017</v>
          </cell>
          <cell r="R183">
            <v>2018</v>
          </cell>
          <cell r="S183">
            <v>2019</v>
          </cell>
          <cell r="T183">
            <v>2020</v>
          </cell>
          <cell r="U183">
            <v>2021</v>
          </cell>
          <cell r="V183">
            <v>2022</v>
          </cell>
          <cell r="W183">
            <v>2023</v>
          </cell>
          <cell r="X183">
            <v>2024</v>
          </cell>
          <cell r="Y183">
            <v>2025</v>
          </cell>
          <cell r="Z183">
            <v>2026</v>
          </cell>
          <cell r="AA183">
            <v>2027</v>
          </cell>
          <cell r="AB183">
            <v>2028</v>
          </cell>
          <cell r="AC183">
            <v>2029</v>
          </cell>
          <cell r="AD183">
            <v>2030</v>
          </cell>
        </row>
        <row r="184">
          <cell r="D184">
            <v>0</v>
          </cell>
          <cell r="E184">
            <v>0</v>
          </cell>
          <cell r="F184">
            <v>1</v>
          </cell>
          <cell r="G184">
            <v>1</v>
          </cell>
          <cell r="H184">
            <v>1</v>
          </cell>
          <cell r="I184">
            <v>1</v>
          </cell>
          <cell r="J184">
            <v>1</v>
          </cell>
          <cell r="K184">
            <v>1</v>
          </cell>
          <cell r="L184">
            <v>1</v>
          </cell>
          <cell r="M184">
            <v>1</v>
          </cell>
          <cell r="N184">
            <v>1</v>
          </cell>
          <cell r="O184">
            <v>1</v>
          </cell>
          <cell r="P184">
            <v>1</v>
          </cell>
          <cell r="Q184">
            <v>1</v>
          </cell>
          <cell r="R184">
            <v>1</v>
          </cell>
          <cell r="S184">
            <v>1</v>
          </cell>
          <cell r="T184">
            <v>1</v>
          </cell>
          <cell r="U184">
            <v>1</v>
          </cell>
          <cell r="V184">
            <v>1</v>
          </cell>
          <cell r="W184">
            <v>1</v>
          </cell>
          <cell r="X184">
            <v>1</v>
          </cell>
          <cell r="Y184">
            <v>1</v>
          </cell>
          <cell r="Z184">
            <v>1</v>
          </cell>
          <cell r="AA184">
            <v>1</v>
          </cell>
          <cell r="AB184">
            <v>1</v>
          </cell>
          <cell r="AC184">
            <v>1</v>
          </cell>
          <cell r="AD184">
            <v>1</v>
          </cell>
        </row>
        <row r="185">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description"/>
      <sheetName val="Model Input"/>
      <sheetName val="Costs and other data"/>
      <sheetName val="Earnings_Cashflow JV"/>
      <sheetName val="Earnings_Cashflow 93PSC"/>
      <sheetName val="depreciation_abandonment"/>
      <sheetName val="Royalty schedules"/>
      <sheetName val="PPT JV"/>
      <sheetName val="PPT 93PSC"/>
      <sheetName val="Charts 93 PSC"/>
      <sheetName val="Tornado data"/>
      <sheetName val="Sheet3"/>
      <sheetName val="Sheet4"/>
      <sheetName val="Sheet1"/>
      <sheetName val="Notes"/>
    </sheetNames>
    <sheetDataSet>
      <sheetData sheetId="0" refreshError="1"/>
      <sheetData sheetId="1" refreshError="1">
        <row r="25">
          <cell r="D25">
            <v>2</v>
          </cell>
        </row>
        <row r="27">
          <cell r="D27">
            <v>1</v>
          </cell>
        </row>
        <row r="57">
          <cell r="D57">
            <v>0.02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s"/>
      <sheetName val="Executive Summary"/>
      <sheetName val="Lifting Summary "/>
      <sheetName val="Receipt Summary (i)"/>
      <sheetName val="Crude Sales Summary (a)"/>
      <sheetName val="Gas Sales Summary (b)"/>
      <sheetName val="Oil&amp;Gas Receipt Summary (c)"/>
      <sheetName val="DOM CRUDE &amp; GAS  RECEIPT (d)"/>
      <sheetName val="YTD DOM CRUDE &amp; GAS RECEIPT (e)"/>
      <sheetName val="GID FGN FUNDED PROJECTS (f)"/>
      <sheetName val="Crude and pipeline losses (g)"/>
      <sheetName val="Under-Recovery (h)"/>
      <sheetName val="Under-Recovery Details (m)"/>
      <sheetName val="MCA (j)"/>
      <sheetName val="RA 3RD PARTY (j2)"/>
      <sheetName val="FIRS ACCOUNT (k)"/>
      <sheetName val="DPR Account (L)"/>
      <sheetName val="Crude Oil Sales Summary(n)"/>
    </sheetNames>
    <sheetDataSet>
      <sheetData sheetId="0">
        <row r="3">
          <cell r="B3" t="str">
            <v>ExRate</v>
          </cell>
          <cell r="C3" t="str">
            <v>Exchange Rate</v>
          </cell>
          <cell r="E3">
            <v>304.25</v>
          </cell>
          <cell r="F3">
            <v>304.25</v>
          </cell>
          <cell r="G3">
            <v>304.25</v>
          </cell>
          <cell r="H3">
            <v>304.25</v>
          </cell>
          <cell r="I3">
            <v>304.25</v>
          </cell>
          <cell r="J3">
            <v>304.25</v>
          </cell>
          <cell r="K3">
            <v>304.25</v>
          </cell>
          <cell r="L3">
            <v>305.25</v>
          </cell>
          <cell r="M3">
            <v>304.25</v>
          </cell>
          <cell r="N3">
            <v>304.25</v>
          </cell>
          <cell r="O3">
            <v>304.25</v>
          </cell>
          <cell r="P3">
            <v>304.25</v>
          </cell>
          <cell r="Q3">
            <v>304.25</v>
          </cell>
        </row>
        <row r="4">
          <cell r="B4" t="str">
            <v>ExCrudeVol</v>
          </cell>
          <cell r="C4" t="str">
            <v xml:space="preserve">Export Crude Oil </v>
          </cell>
          <cell r="D4" t="str">
            <v>BBLS/$</v>
          </cell>
        </row>
        <row r="5">
          <cell r="B5" t="str">
            <v>DomCrudeVol</v>
          </cell>
          <cell r="C5" t="str">
            <v xml:space="preserve">Domestic Crude Oil </v>
          </cell>
          <cell r="D5" t="str">
            <v>BBLS/$</v>
          </cell>
        </row>
        <row r="6">
          <cell r="B6" t="str">
            <v>ExGasVol</v>
          </cell>
          <cell r="C6" t="str">
            <v>Export Gas (NGL/LPG/EGTL)</v>
          </cell>
          <cell r="D6" t="str">
            <v>MT/$</v>
          </cell>
        </row>
        <row r="7">
          <cell r="B7" t="str">
            <v>FeedstockGasVol</v>
          </cell>
          <cell r="C7" t="str">
            <v>NLNG Feedstock Gas</v>
          </cell>
          <cell r="D7" t="str">
            <v>MBTU/$</v>
          </cell>
        </row>
        <row r="8">
          <cell r="B8" t="str">
            <v>NGasExVol</v>
          </cell>
          <cell r="C8" t="str">
            <v>N -Gas Export</v>
          </cell>
          <cell r="D8" t="str">
            <v>MT/$</v>
          </cell>
        </row>
        <row r="9">
          <cell r="B9" t="str">
            <v>DomGasVol</v>
          </cell>
          <cell r="C9" t="str">
            <v>Domestic Gas</v>
          </cell>
          <cell r="D9" t="str">
            <v>MT/N</v>
          </cell>
        </row>
        <row r="10">
          <cell r="B10" t="str">
            <v>ExCrudeVal</v>
          </cell>
          <cell r="C10" t="str">
            <v>Export Crude Oil</v>
          </cell>
          <cell r="D10" t="str">
            <v>$</v>
          </cell>
        </row>
        <row r="11">
          <cell r="B11" t="str">
            <v>ExGasVal</v>
          </cell>
          <cell r="C11" t="str">
            <v>Export Gas (NGL/LPG/EGTL)</v>
          </cell>
          <cell r="D11" t="str">
            <v>$</v>
          </cell>
        </row>
        <row r="12">
          <cell r="B12" t="str">
            <v>FeedstockGasVal</v>
          </cell>
          <cell r="C12" t="str">
            <v xml:space="preserve">NLNG Feedstock Gas </v>
          </cell>
          <cell r="D12" t="str">
            <v>$</v>
          </cell>
        </row>
        <row r="13">
          <cell r="B13" t="str">
            <v>NgasExVal</v>
          </cell>
          <cell r="C13" t="str">
            <v>N-Gas Export</v>
          </cell>
          <cell r="D13" t="str">
            <v>$</v>
          </cell>
        </row>
        <row r="14">
          <cell r="B14" t="str">
            <v>DomGasVal</v>
          </cell>
          <cell r="C14" t="str">
            <v>Domestic Gas</v>
          </cell>
          <cell r="D14" t="str">
            <v>N</v>
          </cell>
        </row>
        <row r="15">
          <cell r="B15" t="str">
            <v>OtherRec</v>
          </cell>
          <cell r="C15" t="str">
            <v xml:space="preserve">Other Receipts </v>
          </cell>
          <cell r="D15" t="str">
            <v>N</v>
          </cell>
        </row>
        <row r="16">
          <cell r="B16" t="str">
            <v>DomCrudeDue</v>
          </cell>
          <cell r="C16" t="str">
            <v>Domestic Crude Cost Due</v>
          </cell>
          <cell r="D16" t="str">
            <v>N</v>
          </cell>
        </row>
        <row r="17">
          <cell r="B17" t="str">
            <v>DomGasOther</v>
          </cell>
          <cell r="C17" t="str">
            <v>Domestic Gas and Other Receipts</v>
          </cell>
          <cell r="D17" t="str">
            <v>N</v>
          </cell>
        </row>
        <row r="18">
          <cell r="B18" t="str">
            <v>CostRecovery</v>
          </cell>
          <cell r="C18" t="str">
            <v>JV Cost Recovery (T1/T2)</v>
          </cell>
          <cell r="D18" t="str">
            <v>$</v>
          </cell>
        </row>
        <row r="19">
          <cell r="B19" t="str">
            <v>GPP</v>
          </cell>
          <cell r="C19" t="str">
            <v>Govt. Priority Projects</v>
          </cell>
          <cell r="D19" t="str">
            <v>$</v>
          </cell>
        </row>
        <row r="20">
          <cell r="B20" t="str">
            <v>Demur</v>
          </cell>
          <cell r="C20" t="str">
            <v>Demurage/Strategic Holding Cost</v>
          </cell>
          <cell r="D20" t="str">
            <v>N</v>
          </cell>
        </row>
        <row r="21">
          <cell r="B21" t="str">
            <v>PipeMgt</v>
          </cell>
          <cell r="C21" t="str">
            <v>Pipeline Management Cost</v>
          </cell>
          <cell r="D21" t="str">
            <v>N</v>
          </cell>
        </row>
        <row r="22">
          <cell r="B22" t="str">
            <v>CrudeProductLosses</v>
          </cell>
          <cell r="C22" t="str">
            <v>Crude Oil &amp; Products Losses</v>
          </cell>
          <cell r="D22" t="str">
            <v>N</v>
          </cell>
        </row>
        <row r="23">
          <cell r="B23" t="str">
            <v>PMSUnderRecCur</v>
          </cell>
          <cell r="C23" t="str">
            <v>PMS Under-Recovery</v>
          </cell>
          <cell r="D23" t="str">
            <v>N</v>
          </cell>
        </row>
        <row r="24">
          <cell r="B24" t="str">
            <v>PMSUnderRecArr</v>
          </cell>
          <cell r="C24" t="str">
            <v>PMS Under-Recovery Arrears</v>
          </cell>
          <cell r="D24" t="str">
            <v>N</v>
          </cell>
        </row>
      </sheetData>
      <sheetData sheetId="1">
        <row r="2">
          <cell r="J2">
            <v>2017</v>
          </cell>
        </row>
        <row r="3">
          <cell r="C3" t="str">
            <v>January</v>
          </cell>
          <cell r="D3" t="str">
            <v>December</v>
          </cell>
          <cell r="E3" t="str">
            <v>November</v>
          </cell>
          <cell r="F3" t="str">
            <v>October</v>
          </cell>
          <cell r="G3" t="str">
            <v>April</v>
          </cell>
          <cell r="H3">
            <v>1</v>
          </cell>
          <cell r="J3">
            <v>2018</v>
          </cell>
        </row>
        <row r="4">
          <cell r="C4" t="str">
            <v>February</v>
          </cell>
          <cell r="D4" t="str">
            <v>January</v>
          </cell>
          <cell r="E4" t="str">
            <v>December</v>
          </cell>
          <cell r="F4" t="str">
            <v>November</v>
          </cell>
          <cell r="G4" t="str">
            <v>May</v>
          </cell>
          <cell r="H4">
            <v>2</v>
          </cell>
          <cell r="J4">
            <v>2019</v>
          </cell>
        </row>
        <row r="5">
          <cell r="C5" t="str">
            <v>March</v>
          </cell>
          <cell r="D5" t="str">
            <v>February</v>
          </cell>
          <cell r="E5" t="str">
            <v>January</v>
          </cell>
          <cell r="F5" t="str">
            <v>December</v>
          </cell>
          <cell r="G5" t="str">
            <v>June</v>
          </cell>
          <cell r="H5">
            <v>3</v>
          </cell>
        </row>
        <row r="6">
          <cell r="C6" t="str">
            <v>April</v>
          </cell>
          <cell r="D6" t="str">
            <v>March</v>
          </cell>
          <cell r="E6" t="str">
            <v>February</v>
          </cell>
          <cell r="F6" t="str">
            <v>January</v>
          </cell>
          <cell r="G6" t="str">
            <v>July</v>
          </cell>
          <cell r="H6">
            <v>4</v>
          </cell>
        </row>
        <row r="7">
          <cell r="C7" t="str">
            <v>May</v>
          </cell>
          <cell r="D7" t="str">
            <v>April</v>
          </cell>
          <cell r="E7" t="str">
            <v>March</v>
          </cell>
          <cell r="F7" t="str">
            <v>February</v>
          </cell>
          <cell r="G7" t="str">
            <v>August</v>
          </cell>
          <cell r="H7">
            <v>5</v>
          </cell>
        </row>
        <row r="8">
          <cell r="C8" t="str">
            <v>June</v>
          </cell>
          <cell r="D8" t="str">
            <v>May</v>
          </cell>
          <cell r="E8" t="str">
            <v>April</v>
          </cell>
          <cell r="F8" t="str">
            <v>March</v>
          </cell>
          <cell r="G8" t="str">
            <v>September</v>
          </cell>
          <cell r="H8">
            <v>6</v>
          </cell>
        </row>
        <row r="9">
          <cell r="C9" t="str">
            <v>July</v>
          </cell>
          <cell r="D9" t="str">
            <v>June</v>
          </cell>
          <cell r="E9" t="str">
            <v>May</v>
          </cell>
          <cell r="F9" t="str">
            <v>April</v>
          </cell>
          <cell r="G9" t="str">
            <v>October</v>
          </cell>
          <cell r="H9">
            <v>7</v>
          </cell>
        </row>
        <row r="10">
          <cell r="C10" t="str">
            <v>August</v>
          </cell>
          <cell r="D10" t="str">
            <v>July</v>
          </cell>
          <cell r="E10" t="str">
            <v>June</v>
          </cell>
          <cell r="F10" t="str">
            <v>May</v>
          </cell>
          <cell r="G10" t="str">
            <v>November</v>
          </cell>
          <cell r="H10">
            <v>8</v>
          </cell>
        </row>
        <row r="11">
          <cell r="C11" t="str">
            <v>September</v>
          </cell>
          <cell r="D11" t="str">
            <v>August</v>
          </cell>
          <cell r="E11" t="str">
            <v>July</v>
          </cell>
          <cell r="F11" t="str">
            <v>June</v>
          </cell>
          <cell r="G11" t="str">
            <v>December</v>
          </cell>
          <cell r="H11">
            <v>9</v>
          </cell>
        </row>
        <row r="12">
          <cell r="C12" t="str">
            <v>October</v>
          </cell>
          <cell r="D12" t="str">
            <v>September</v>
          </cell>
          <cell r="E12" t="str">
            <v>August</v>
          </cell>
          <cell r="F12" t="str">
            <v>July</v>
          </cell>
          <cell r="G12" t="str">
            <v>January</v>
          </cell>
          <cell r="H12">
            <v>10</v>
          </cell>
        </row>
        <row r="13">
          <cell r="C13" t="str">
            <v>November</v>
          </cell>
          <cell r="D13" t="str">
            <v>October</v>
          </cell>
          <cell r="E13" t="str">
            <v>September</v>
          </cell>
          <cell r="F13" t="str">
            <v>August</v>
          </cell>
          <cell r="G13" t="str">
            <v>February</v>
          </cell>
          <cell r="H13">
            <v>11</v>
          </cell>
        </row>
        <row r="14">
          <cell r="C14" t="str">
            <v>December</v>
          </cell>
          <cell r="D14" t="str">
            <v>November</v>
          </cell>
          <cell r="E14" t="str">
            <v>October</v>
          </cell>
          <cell r="F14" t="str">
            <v>September</v>
          </cell>
          <cell r="G14" t="str">
            <v>March</v>
          </cell>
          <cell r="H14">
            <v>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update (2)"/>
      <sheetName val="Summary update"/>
      <sheetName val="Schedule 1A"/>
      <sheetName val="Schedule 1B"/>
      <sheetName val="Schedule 2A"/>
      <sheetName val="Schedule 2B"/>
      <sheetName val="Appendix 2B.1 "/>
      <sheetName val="Appendix 2B.2"/>
      <sheetName val="Appendix 2B.3"/>
      <sheetName val="Appendix 2B.4"/>
      <sheetName val="Appendix 2B.5"/>
      <sheetName val="Schedule 2C"/>
      <sheetName val="Schedule 2D"/>
      <sheetName val="Schedule 3A"/>
      <sheetName val="Schedule 3B"/>
      <sheetName val="Appendix 3B1"/>
      <sheetName val="Schedule 4A"/>
      <sheetName val="Schedule 4B."/>
      <sheetName val="Subsidy estimates 2012"/>
      <sheetName val="Outs. subsidy"/>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8">
          <cell r="L78">
            <v>155.69999999999999</v>
          </cell>
        </row>
        <row r="79">
          <cell r="L79">
            <v>155.39999999999998</v>
          </cell>
        </row>
        <row r="80">
          <cell r="L80">
            <v>155.06</v>
          </cell>
        </row>
        <row r="81">
          <cell r="L81">
            <v>154.75</v>
          </cell>
        </row>
        <row r="82">
          <cell r="L82">
            <v>154.69999999999999</v>
          </cell>
        </row>
        <row r="83">
          <cell r="L83">
            <v>154.89999999999998</v>
          </cell>
        </row>
        <row r="84">
          <cell r="L84">
            <v>154.87</v>
          </cell>
        </row>
        <row r="85">
          <cell r="L85">
            <v>154.83000000000001</v>
          </cell>
        </row>
        <row r="86">
          <cell r="L86">
            <v>154.78</v>
          </cell>
        </row>
        <row r="87">
          <cell r="L87">
            <v>154.75</v>
          </cell>
        </row>
        <row r="88">
          <cell r="L88">
            <v>154.74000000000004</v>
          </cell>
        </row>
        <row r="89">
          <cell r="L89">
            <v>154.75999999999996</v>
          </cell>
        </row>
      </sheetData>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_Naira"/>
      <sheetName val="Governors Response"/>
      <sheetName val="2018"/>
      <sheetName val="Alt Presentation_Naira"/>
      <sheetName val="Alt Presentation"/>
      <sheetName val="MTEF REVENUE SUMMARY (2)"/>
      <sheetName val="FAAC Distribution Formula (2)"/>
      <sheetName val="FAAC Distribution Formula"/>
      <sheetName val="MTEF REVENUE TRACKER (2)"/>
      <sheetName val="MTEF REVENUE SUMMARY_NNPC"/>
      <sheetName val="MTEF REVENUE TRACKER_GGMF Adj"/>
      <sheetName val="MTEF REVENUE TRACKER_Original"/>
      <sheetName val="MTEF REVENUE SUMMARY"/>
      <sheetName val="VarianceAnalysis_costinclusive"/>
      <sheetName val="varianceAnalysis_NetrevbasisJV"/>
      <sheetName val="varianceAnalysis_JV_RA_MCA"/>
    </sheetNames>
    <sheetDataSet>
      <sheetData sheetId="0" refreshError="1"/>
      <sheetData sheetId="1" refreshError="1"/>
      <sheetData sheetId="2" refreshError="1"/>
      <sheetData sheetId="3" refreshError="1">
        <row r="2">
          <cell r="C2">
            <v>305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2"/>
      <sheetName val="Global"/>
      <sheetName val="PSC1993_disputed"/>
      <sheetName val="PSC1993"/>
      <sheetName val="PIB_2012"/>
      <sheetName val="Summary 1"/>
      <sheetName val="Sheet1"/>
      <sheetName val="Sheet4"/>
    </sheetNames>
    <sheetDataSet>
      <sheetData sheetId="0" refreshError="1"/>
      <sheetData sheetId="1" refreshError="1">
        <row r="2">
          <cell r="I2">
            <v>2000</v>
          </cell>
        </row>
        <row r="5">
          <cell r="N5">
            <v>0</v>
          </cell>
        </row>
        <row r="6">
          <cell r="N6">
            <v>0</v>
          </cell>
        </row>
        <row r="7">
          <cell r="N7">
            <v>0</v>
          </cell>
        </row>
        <row r="8">
          <cell r="N8">
            <v>0</v>
          </cell>
        </row>
        <row r="9">
          <cell r="N9">
            <v>0</v>
          </cell>
        </row>
        <row r="10">
          <cell r="N10">
            <v>0</v>
          </cell>
        </row>
        <row r="34">
          <cell r="I34">
            <v>10</v>
          </cell>
          <cell r="J34">
            <v>37.5</v>
          </cell>
          <cell r="K34">
            <v>22</v>
          </cell>
          <cell r="L34">
            <v>8</v>
          </cell>
          <cell r="M34">
            <v>5</v>
          </cell>
          <cell r="N34">
            <v>20</v>
          </cell>
          <cell r="O34">
            <v>21</v>
          </cell>
          <cell r="P34">
            <v>17</v>
          </cell>
          <cell r="Q34">
            <v>11</v>
          </cell>
          <cell r="R34">
            <v>6</v>
          </cell>
          <cell r="S34">
            <v>3</v>
          </cell>
          <cell r="T34">
            <v>4</v>
          </cell>
          <cell r="U34">
            <v>10</v>
          </cell>
          <cell r="V34">
            <v>9.8000000000000007</v>
          </cell>
          <cell r="W34">
            <v>59.512195121951223</v>
          </cell>
          <cell r="X34">
            <v>129.44675788221298</v>
          </cell>
          <cell r="Y34">
            <v>46.4</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row>
        <row r="142">
          <cell r="M142">
            <v>3375.881456120756</v>
          </cell>
          <cell r="N142">
            <v>766.51491737999993</v>
          </cell>
          <cell r="O142">
            <v>320.59809999999999</v>
          </cell>
          <cell r="P142">
            <v>231.36324599000011</v>
          </cell>
          <cell r="Q142">
            <v>195.6883574099999</v>
          </cell>
          <cell r="R142">
            <v>158.02874917400007</v>
          </cell>
          <cell r="S142">
            <v>149.14145252999995</v>
          </cell>
          <cell r="T142">
            <v>193.71940745983247</v>
          </cell>
          <cell r="U142">
            <v>603.020025832432</v>
          </cell>
        </row>
        <row r="144">
          <cell r="N144">
            <v>158.92742282</v>
          </cell>
          <cell r="O144">
            <v>376.26406887000002</v>
          </cell>
          <cell r="P144">
            <v>519.27573115392204</v>
          </cell>
          <cell r="Q144">
            <v>821.30947981991994</v>
          </cell>
          <cell r="R144">
            <v>641.56182711600013</v>
          </cell>
          <cell r="S144">
            <v>485.84925409022173</v>
          </cell>
          <cell r="T144">
            <v>719.93524592238703</v>
          </cell>
          <cell r="U144">
            <v>805.65521898801899</v>
          </cell>
        </row>
      </sheetData>
      <sheetData sheetId="2" refreshError="1">
        <row r="378">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row>
        <row r="467">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3.9421849214427085</v>
          </cell>
          <cell r="X467">
            <v>1.4844523749010545</v>
          </cell>
          <cell r="Y467">
            <v>4.1716748535158477</v>
          </cell>
          <cell r="Z467">
            <v>9.3601764145265811</v>
          </cell>
          <cell r="AA467">
            <v>3.0704830048653684</v>
          </cell>
          <cell r="AB467">
            <v>2.2818070233291183</v>
          </cell>
          <cell r="AC467">
            <v>1.1788540546547353</v>
          </cell>
          <cell r="AD467">
            <v>4.6698953643993253</v>
          </cell>
          <cell r="AE467">
            <v>5.0807431922314192</v>
          </cell>
          <cell r="AF467">
            <v>28.077319579883433</v>
          </cell>
          <cell r="AG467">
            <v>31.136964614287521</v>
          </cell>
          <cell r="AH467">
            <v>30.472537456726215</v>
          </cell>
          <cell r="AI467">
            <v>29.857275911480553</v>
          </cell>
          <cell r="AJ467">
            <v>28.640301962637384</v>
          </cell>
          <cell r="AK467">
            <v>24.112492884211086</v>
          </cell>
          <cell r="AL467">
            <v>20.269591015994269</v>
          </cell>
          <cell r="AM467">
            <v>12.645873825816899</v>
          </cell>
          <cell r="AN467">
            <v>11.717411420739392</v>
          </cell>
          <cell r="AO467">
            <v>13.218691099709751</v>
          </cell>
          <cell r="AP467">
            <v>11.702186814756097</v>
          </cell>
          <cell r="AQ467">
            <v>10.38855471071337</v>
          </cell>
          <cell r="AR467">
            <v>9.4523274979052072</v>
          </cell>
          <cell r="AS467">
            <v>8.9363756669097736</v>
          </cell>
          <cell r="AT467">
            <v>7.9351092225361102</v>
          </cell>
          <cell r="AU467">
            <v>7.2259184670715078</v>
          </cell>
          <cell r="AV467">
            <v>6.2538801849868744</v>
          </cell>
          <cell r="AW467">
            <v>5.7999892795316015</v>
          </cell>
          <cell r="AX467">
            <v>5.3151328637840241</v>
          </cell>
          <cell r="AY467">
            <v>4.8504996542803207</v>
          </cell>
          <cell r="AZ467">
            <v>4.6632403031921612</v>
          </cell>
          <cell r="BA467">
            <v>4.3019494661661968</v>
          </cell>
          <cell r="BB467">
            <v>3.4710012371451313</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row>
        <row r="470">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3.0664706287036405</v>
          </cell>
          <cell r="X470">
            <v>1.9933990125683945</v>
          </cell>
          <cell r="Y470">
            <v>2.9813591576262133</v>
          </cell>
          <cell r="Z470">
            <v>5.0566348560121401</v>
          </cell>
          <cell r="AA470">
            <v>4.3869968608482575</v>
          </cell>
          <cell r="AB470">
            <v>0.96338651492654448</v>
          </cell>
          <cell r="AC470">
            <v>-0.23593496344119344</v>
          </cell>
          <cell r="AD470">
            <v>4.5037722364344432</v>
          </cell>
          <cell r="AE470">
            <v>9.4861923348036434</v>
          </cell>
          <cell r="AF470">
            <v>7.3332902129042425</v>
          </cell>
          <cell r="AG470">
            <v>8.2394611199732619</v>
          </cell>
          <cell r="AH470">
            <v>9.2701476316769558</v>
          </cell>
          <cell r="AI470">
            <v>10.013677634482143</v>
          </cell>
          <cell r="AJ470">
            <v>10.50112872850297</v>
          </cell>
          <cell r="AK470">
            <v>10.015991847974506</v>
          </cell>
          <cell r="AL470">
            <v>9.1188312264082931</v>
          </cell>
          <cell r="AM470">
            <v>7.684554147840208</v>
          </cell>
          <cell r="AN470">
            <v>5.57234227880787</v>
          </cell>
          <cell r="AO470">
            <v>4.0100644010250068</v>
          </cell>
          <cell r="AP470">
            <v>3.625835646413111</v>
          </cell>
          <cell r="AQ470">
            <v>3.3641438661394503</v>
          </cell>
          <cell r="AR470">
            <v>3.4413985357087125</v>
          </cell>
          <cell r="AS470">
            <v>3.5218943597299779</v>
          </cell>
          <cell r="AT470">
            <v>3.1501959466943803</v>
          </cell>
          <cell r="AU470">
            <v>2.8889331227357964</v>
          </cell>
          <cell r="AV470">
            <v>2.5121842109708541</v>
          </cell>
          <cell r="AW470">
            <v>2.3441339925073419</v>
          </cell>
          <cell r="AX470">
            <v>2.1576907025790777</v>
          </cell>
          <cell r="AY470">
            <v>1.9773731362971692</v>
          </cell>
          <cell r="AZ470">
            <v>1.9093754034878272</v>
          </cell>
          <cell r="BA470">
            <v>1.7673293225609614</v>
          </cell>
          <cell r="BB470">
            <v>1.4270552025335053</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row>
        <row r="591">
          <cell r="O591">
            <v>355.68489634433098</v>
          </cell>
        </row>
        <row r="592">
          <cell r="O592">
            <v>148.04930931643568</v>
          </cell>
        </row>
      </sheetData>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e, Definit &amp; Assumptions"/>
      <sheetName val="Revenue"/>
      <sheetName val="Top Mgt Report"/>
      <sheetName val="2011 P&amp;L"/>
      <sheetName val="NGC Summary Dashboard"/>
      <sheetName val="Summary Data Sheet"/>
      <sheetName val="ETSD Data Input"/>
      <sheetName val="HSE Data Input"/>
      <sheetName val="Maintenance Data Input"/>
      <sheetName val="Finance Data Input"/>
      <sheetName val="Commercial Data Input"/>
    </sheetNames>
    <sheetDataSet>
      <sheetData sheetId="0">
        <row r="24">
          <cell r="B24">
            <v>1000</v>
          </cell>
        </row>
        <row r="25">
          <cell r="B25">
            <v>1000000</v>
          </cell>
        </row>
      </sheetData>
      <sheetData sheetId="1"/>
      <sheetData sheetId="2"/>
      <sheetData sheetId="3"/>
      <sheetData sheetId="4"/>
      <sheetData sheetId="5">
        <row r="3">
          <cell r="D3">
            <v>40725</v>
          </cell>
        </row>
        <row r="11">
          <cell r="F11">
            <v>40360</v>
          </cell>
          <cell r="G11">
            <v>40391</v>
          </cell>
          <cell r="H11">
            <v>40422</v>
          </cell>
          <cell r="I11">
            <v>40452</v>
          </cell>
          <cell r="J11">
            <v>40483</v>
          </cell>
          <cell r="K11">
            <v>40513</v>
          </cell>
        </row>
      </sheetData>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ables"/>
    </sheetNames>
    <sheetDataSet>
      <sheetData sheetId="0"/>
      <sheetData sheetId="1">
        <row r="1">
          <cell r="E1" t="str">
            <v>Abia</v>
          </cell>
          <cell r="L1" t="str">
            <v>August</v>
          </cell>
          <cell r="N1">
            <v>2018</v>
          </cell>
        </row>
        <row r="2">
          <cell r="E2" t="str">
            <v>Adamawa</v>
          </cell>
          <cell r="L2" t="str">
            <v>July</v>
          </cell>
          <cell r="N2">
            <v>2017</v>
          </cell>
        </row>
        <row r="3">
          <cell r="E3" t="str">
            <v>Akwa_Ibom</v>
          </cell>
          <cell r="L3" t="str">
            <v>June</v>
          </cell>
        </row>
        <row r="4">
          <cell r="E4" t="str">
            <v>Anambra</v>
          </cell>
        </row>
        <row r="5">
          <cell r="E5" t="str">
            <v>Bauchi</v>
          </cell>
        </row>
        <row r="6">
          <cell r="E6" t="str">
            <v>Bayelsa</v>
          </cell>
        </row>
        <row r="7">
          <cell r="E7" t="str">
            <v>Benue</v>
          </cell>
        </row>
        <row r="8">
          <cell r="E8" t="str">
            <v>Borno</v>
          </cell>
        </row>
        <row r="9">
          <cell r="E9" t="str">
            <v>Cross_River</v>
          </cell>
        </row>
        <row r="10">
          <cell r="E10" t="str">
            <v>Delta</v>
          </cell>
        </row>
        <row r="11">
          <cell r="E11" t="str">
            <v>Ebonyi</v>
          </cell>
        </row>
        <row r="12">
          <cell r="E12" t="str">
            <v>Edo</v>
          </cell>
        </row>
        <row r="13">
          <cell r="E13" t="str">
            <v>Ekiti</v>
          </cell>
        </row>
        <row r="14">
          <cell r="E14" t="str">
            <v>Enugu</v>
          </cell>
        </row>
        <row r="15">
          <cell r="E15" t="str">
            <v>FCT</v>
          </cell>
        </row>
        <row r="16">
          <cell r="E16" t="str">
            <v>Gombe</v>
          </cell>
        </row>
        <row r="17">
          <cell r="E17" t="str">
            <v>Imo</v>
          </cell>
        </row>
        <row r="18">
          <cell r="E18" t="str">
            <v>Jigawa</v>
          </cell>
        </row>
        <row r="19">
          <cell r="E19" t="str">
            <v>Kaduna</v>
          </cell>
        </row>
        <row r="20">
          <cell r="E20" t="str">
            <v>Kano</v>
          </cell>
        </row>
        <row r="21">
          <cell r="E21" t="str">
            <v>Katsina</v>
          </cell>
        </row>
        <row r="22">
          <cell r="E22" t="str">
            <v>Kebbi</v>
          </cell>
        </row>
        <row r="23">
          <cell r="E23" t="str">
            <v>Kogi</v>
          </cell>
        </row>
        <row r="24">
          <cell r="E24" t="str">
            <v>Kwara</v>
          </cell>
        </row>
        <row r="25">
          <cell r="E25" t="str">
            <v>Lagos</v>
          </cell>
        </row>
        <row r="26">
          <cell r="E26" t="str">
            <v>Nasarawa</v>
          </cell>
        </row>
        <row r="27">
          <cell r="E27" t="str">
            <v>Niger</v>
          </cell>
        </row>
        <row r="28">
          <cell r="E28" t="str">
            <v>Ogun</v>
          </cell>
        </row>
        <row r="29">
          <cell r="E29" t="str">
            <v>Ondo</v>
          </cell>
        </row>
        <row r="30">
          <cell r="E30" t="str">
            <v>Osun</v>
          </cell>
        </row>
        <row r="31">
          <cell r="E31" t="str">
            <v>Oyo</v>
          </cell>
        </row>
        <row r="32">
          <cell r="E32" t="str">
            <v>Plateau</v>
          </cell>
        </row>
        <row r="33">
          <cell r="E33" t="str">
            <v>Rivers</v>
          </cell>
        </row>
        <row r="34">
          <cell r="E34" t="str">
            <v>Sokoto</v>
          </cell>
        </row>
        <row r="35">
          <cell r="E35" t="str">
            <v>Taraba</v>
          </cell>
        </row>
        <row r="36">
          <cell r="E36" t="str">
            <v>Yobe</v>
          </cell>
        </row>
        <row r="37">
          <cell r="E37" t="str">
            <v>Zamfara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BARA"/>
      <sheetName val="Work"/>
    </sheetNames>
    <sheetDataSet>
      <sheetData sheetId="0" refreshError="1"/>
      <sheetData sheetId="1" refreshError="1">
        <row r="1">
          <cell r="B1" t="str">
            <v>Field :  NI001  AGBARA</v>
          </cell>
        </row>
        <row r="2">
          <cell r="B2" t="str">
            <v>NIGERIA</v>
          </cell>
        </row>
        <row r="3">
          <cell r="B3">
            <v>0</v>
          </cell>
        </row>
        <row r="4">
          <cell r="B4">
            <v>0</v>
          </cell>
        </row>
        <row r="5">
          <cell r="B5">
            <v>0</v>
          </cell>
        </row>
        <row r="6">
          <cell r="B6">
            <v>2130</v>
          </cell>
        </row>
        <row r="7">
          <cell r="B7">
            <v>37256</v>
          </cell>
        </row>
        <row r="8">
          <cell r="B8">
            <v>67161</v>
          </cell>
        </row>
        <row r="9">
          <cell r="B9">
            <v>0</v>
          </cell>
        </row>
        <row r="10">
          <cell r="B10">
            <v>0</v>
          </cell>
        </row>
        <row r="11">
          <cell r="B11">
            <v>2</v>
          </cell>
        </row>
        <row r="12">
          <cell r="B12">
            <v>4661</v>
          </cell>
        </row>
        <row r="13">
          <cell r="B13">
            <v>0</v>
          </cell>
        </row>
        <row r="14">
          <cell r="B14">
            <v>0</v>
          </cell>
        </row>
        <row r="15">
          <cell r="B15">
            <v>37621</v>
          </cell>
        </row>
        <row r="16">
          <cell r="B16">
            <v>71822</v>
          </cell>
        </row>
        <row r="17">
          <cell r="B17">
            <v>0</v>
          </cell>
        </row>
        <row r="18">
          <cell r="B18">
            <v>0</v>
          </cell>
        </row>
        <row r="19">
          <cell r="B19">
            <v>37621</v>
          </cell>
        </row>
        <row r="20">
          <cell r="B20">
            <v>89652</v>
          </cell>
        </row>
        <row r="21">
          <cell r="B21">
            <v>0</v>
          </cell>
        </row>
        <row r="22">
          <cell r="B22">
            <v>0</v>
          </cell>
        </row>
        <row r="23">
          <cell r="B23" t="str">
            <v>100% K $</v>
          </cell>
        </row>
        <row r="24">
          <cell r="B24" t="str">
            <v>AENR</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C Distribution. 19.04.18"/>
      <sheetName val="FAAC Distribution. 20.06.18"/>
      <sheetName val="AGF Letter Attachment II"/>
      <sheetName val="AGF_MPR Attachment I"/>
      <sheetName val="HMPR_GMD Transfer Summary"/>
      <sheetName val="PPMC Related Cost"/>
      <sheetName val="FINAL PROPOSAL"/>
      <sheetName val="GED_MPR"/>
      <sheetName val="Crude Oil &amp; Gas Recept Smry"/>
      <sheetName val="Sumry of Oil &amp; Gas $ Bank Stmts"/>
      <sheetName val="Sumry of Oil &amp; Gas N bank stmt"/>
      <sheetName val="JVCC Funding"/>
      <sheetName val="PPMC Cost Summary"/>
      <sheetName val="Appendix I "/>
      <sheetName val="January 2018 Import Template "/>
      <sheetName val="Average Daily Production"/>
      <sheetName val="summary"/>
      <sheetName val="Mar. 17 PPMC Lifting pay Jun.18"/>
      <sheetName val="Summary of DOM. Payment"/>
      <sheetName val="Appendix J "/>
      <sheetName val="Sheet1"/>
    </sheetNames>
    <sheetDataSet>
      <sheetData sheetId="0"/>
      <sheetData sheetId="1">
        <row r="62">
          <cell r="P62" t="str">
            <v>January</v>
          </cell>
        </row>
        <row r="63">
          <cell r="P63" t="str">
            <v>February</v>
          </cell>
        </row>
        <row r="64">
          <cell r="P64" t="str">
            <v>March</v>
          </cell>
        </row>
        <row r="65">
          <cell r="P65" t="str">
            <v>April</v>
          </cell>
        </row>
        <row r="66">
          <cell r="P66" t="str">
            <v>May</v>
          </cell>
        </row>
        <row r="67">
          <cell r="P67" t="str">
            <v>June</v>
          </cell>
        </row>
        <row r="68">
          <cell r="P68" t="str">
            <v>July</v>
          </cell>
        </row>
        <row r="69">
          <cell r="P69" t="str">
            <v>August</v>
          </cell>
        </row>
        <row r="70">
          <cell r="P70" t="str">
            <v>September</v>
          </cell>
        </row>
        <row r="71">
          <cell r="P71" t="str">
            <v>October</v>
          </cell>
        </row>
        <row r="72">
          <cell r="P72" t="str">
            <v>November</v>
          </cell>
        </row>
        <row r="73">
          <cell r="P73" t="str">
            <v>December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C Summary Dashboard"/>
      <sheetName val="Data Input"/>
      <sheetName val="Utilization"/>
      <sheetName val="Sheet1"/>
    </sheetNames>
    <sheetDataSet>
      <sheetData sheetId="0"/>
      <sheetData sheetId="1" refreshError="1">
        <row r="3">
          <cell r="F3" t="str">
            <v>Feb</v>
          </cell>
        </row>
        <row r="4">
          <cell r="F4">
            <v>7</v>
          </cell>
        </row>
        <row r="7">
          <cell r="I7" t="str">
            <v>Jan</v>
          </cell>
          <cell r="J7" t="str">
            <v>Feb</v>
          </cell>
          <cell r="K7" t="str">
            <v>Mar</v>
          </cell>
          <cell r="L7" t="str">
            <v>Apr</v>
          </cell>
          <cell r="M7" t="str">
            <v>May</v>
          </cell>
          <cell r="N7" t="str">
            <v>Jun</v>
          </cell>
          <cell r="O7" t="str">
            <v>Jul</v>
          </cell>
          <cell r="P7" t="str">
            <v>Aug</v>
          </cell>
          <cell r="Q7" t="str">
            <v>Sep</v>
          </cell>
          <cell r="R7" t="str">
            <v>Oct</v>
          </cell>
          <cell r="S7" t="str">
            <v>Nov</v>
          </cell>
          <cell r="T7" t="str">
            <v>Dec</v>
          </cell>
        </row>
      </sheetData>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NG2"/>
      <sheetName val="#REF"/>
    </sheetNames>
    <definedNames>
      <definedName name="stampa"/>
      <definedName name="STAMPA_OFC_ESTERO"/>
    </defined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Initial  Planning"/>
      <sheetName val="Total Production Planned"/>
      <sheetName val="JV Rig of Opportunity"/>
      <sheetName val="Incremental Production"/>
      <sheetName val="Portfolio Economic Model"/>
      <sheetName val="Back-Up"/>
      <sheetName val="Profile Shifter"/>
      <sheetName val="Old Production Profiles"/>
      <sheetName val="Offshore to JV Planning 2P"/>
      <sheetName val="Offshore to JV Planning 1P"/>
      <sheetName val="Rig Schedule Most Likely"/>
      <sheetName val="Rig Schedule_Modified"/>
      <sheetName val="Old_Rig Schedule"/>
      <sheetName val="Summary table"/>
      <sheetName val="Annualized Production"/>
      <sheetName val="FullPackageEcons"/>
      <sheetName val="FullPackage Portfolio Econs"/>
      <sheetName val="Reserves Check"/>
      <sheetName val="Sheet4"/>
      <sheetName val="Updated Well Costs"/>
    </sheetNames>
    <sheetDataSet>
      <sheetData sheetId="0"/>
      <sheetData sheetId="1"/>
      <sheetData sheetId="2" refreshError="1"/>
      <sheetData sheetId="3" refreshError="1"/>
      <sheetData sheetId="4" refreshError="1"/>
      <sheetData sheetId="5">
        <row r="49">
          <cell r="B49">
            <v>32.889464536962329</v>
          </cell>
        </row>
      </sheetData>
      <sheetData sheetId="6"/>
      <sheetData sheetId="7"/>
      <sheetData sheetId="8"/>
      <sheetData sheetId="9"/>
      <sheetData sheetId="10"/>
      <sheetData sheetId="11">
        <row r="6">
          <cell r="F6">
            <v>42125</v>
          </cell>
        </row>
      </sheetData>
      <sheetData sheetId="12">
        <row r="5">
          <cell r="J5">
            <v>41569</v>
          </cell>
        </row>
      </sheetData>
      <sheetData sheetId="13"/>
      <sheetData sheetId="14"/>
      <sheetData sheetId="15"/>
      <sheetData sheetId="16"/>
      <sheetData sheetId="17"/>
      <sheetData sheetId="18">
        <row r="6">
          <cell r="G6">
            <v>0</v>
          </cell>
        </row>
      </sheetData>
      <sheetData sheetId="19"/>
      <sheetData sheetId="2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Data"/>
      <sheetName val="Monthly Data"/>
      <sheetName val="PPPRA Data"/>
      <sheetName val="PPMC-OPS-2010"/>
      <sheetName val="PPMC_OPS_2011"/>
      <sheetName val="Input Constant"/>
      <sheetName val="KEY TERMS"/>
      <sheetName val="NAMES"/>
      <sheetName val="REFINERY OPS"/>
      <sheetName val="OIL MOVEMENT"/>
      <sheetName val="CRUDE OIL &amp; PRODUCT  RELEASE"/>
      <sheetName val="Sheet2"/>
      <sheetName val="IMPORTATION"/>
      <sheetName val="Sheet1"/>
      <sheetName val="MONTHLY SUMMARY"/>
      <sheetName val="DASHBOARD"/>
      <sheetName val="2010-11 SUMMARY"/>
      <sheetName val="2011 SUMMARY"/>
      <sheetName val="OPA ANALYSIS"/>
      <sheetName val="EXCHANGE ANALYSIS"/>
      <sheetName val="OPA COST ANALYSIS"/>
      <sheetName val="OPA COST ANALYSIS (2)"/>
      <sheetName val="PEA COST ANALYSIS"/>
      <sheetName val="Revenue-CPD"/>
      <sheetName val="OPEX-CPD"/>
      <sheetName val="HR2012"/>
      <sheetName val="2010-11 LIFTING"/>
      <sheetName val="PMS"/>
      <sheetName val="HHK"/>
      <sheetName val="Sheet3"/>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DIRECT</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NG2"/>
      <sheetName val="#REF"/>
      <sheetName val="February"/>
      <sheetName val="May"/>
      <sheetName val="August"/>
      <sheetName val="November"/>
      <sheetName val="TRIANG2.XLS"/>
      <sheetName val="ExpansionControl"/>
      <sheetName val="Control"/>
      <sheetName val="source"/>
    </sheetNames>
    <definedNames>
      <definedName name="STAMPA_OFC_ESTER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CREC97"/>
      <sheetName val="IECREC97.XLS"/>
      <sheetName val="Congo"/>
      <sheetName val="#REF"/>
      <sheetName val="TEST3"/>
    </sheetNames>
    <definedNames>
      <definedName name="TABLES"/>
    </definedNames>
    <sheetDataSet>
      <sheetData sheetId="0" refreshError="1"/>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EMBER '14 DCRUDE"/>
      <sheetName val="SEPT UGH BLEND"/>
      <sheetName val="Sheet2"/>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Vessel Positions"/>
      <sheetName val="Ave Time"/>
      <sheetName val="Coastal Vessels"/>
      <sheetName val="Tug Boats"/>
      <sheetName val="Stationery Vessels"/>
      <sheetName val="List"/>
      <sheetName val="Vessel Name Adj"/>
      <sheetName val="Discharges"/>
      <sheetName val="Evacuation"/>
      <sheetName val="Bunker"/>
      <sheetName val="NPA"/>
      <sheetName val="Fenders"/>
      <sheetName val="Agencies"/>
      <sheetName val="STS"/>
    </sheetNames>
    <sheetDataSet>
      <sheetData sheetId="0"/>
      <sheetData sheetId="1"/>
      <sheetData sheetId="2"/>
      <sheetData sheetId="3"/>
      <sheetData sheetId="4"/>
      <sheetData sheetId="5"/>
      <sheetData sheetId="6">
        <row r="3">
          <cell r="A3" t="str">
            <v>To Berth</v>
          </cell>
        </row>
        <row r="4">
          <cell r="A4" t="str">
            <v>At Berth</v>
          </cell>
        </row>
        <row r="5">
          <cell r="A5" t="str">
            <v>To Discharge</v>
          </cell>
        </row>
        <row r="6">
          <cell r="A6" t="str">
            <v>Discharging</v>
          </cell>
        </row>
        <row r="7">
          <cell r="A7" t="str">
            <v>Suspended Discharging</v>
          </cell>
        </row>
        <row r="8">
          <cell r="A8" t="str">
            <v>Discharged</v>
          </cell>
        </row>
        <row r="9">
          <cell r="A9" t="str">
            <v>Discharged - to Sail</v>
          </cell>
        </row>
        <row r="10">
          <cell r="A10" t="str">
            <v>To Load</v>
          </cell>
        </row>
        <row r="11">
          <cell r="A11" t="str">
            <v>Loading</v>
          </cell>
        </row>
        <row r="12">
          <cell r="A12" t="str">
            <v>Loaded</v>
          </cell>
        </row>
        <row r="13">
          <cell r="A13" t="str">
            <v>Loaded - to Sail</v>
          </cell>
        </row>
        <row r="14">
          <cell r="A14" t="str">
            <v>To Bunker</v>
          </cell>
        </row>
        <row r="15">
          <cell r="A15" t="str">
            <v>Bunkering</v>
          </cell>
        </row>
        <row r="16">
          <cell r="A16" t="str">
            <v>To Receive Bunker</v>
          </cell>
        </row>
        <row r="17">
          <cell r="A17" t="str">
            <v>Receiving Bunker</v>
          </cell>
        </row>
        <row r="18">
          <cell r="A18" t="str">
            <v>To Transship Into</v>
          </cell>
        </row>
        <row r="19">
          <cell r="A19" t="str">
            <v>Transshiping Into</v>
          </cell>
        </row>
        <row r="20">
          <cell r="A20" t="str">
            <v>Transshiped Into</v>
          </cell>
        </row>
        <row r="21">
          <cell r="A21" t="str">
            <v>Transshiped Into - to Sail</v>
          </cell>
        </row>
        <row r="22">
          <cell r="A22" t="str">
            <v>To Transship Ex</v>
          </cell>
        </row>
        <row r="23">
          <cell r="A23" t="str">
            <v>Transshiping Ex</v>
          </cell>
        </row>
        <row r="24">
          <cell r="A24" t="str">
            <v>Transshiped Ex</v>
          </cell>
        </row>
        <row r="25">
          <cell r="A25" t="str">
            <v>Transshiped Ex - to Sail</v>
          </cell>
        </row>
        <row r="26">
          <cell r="A26" t="str">
            <v>STS Suspended</v>
          </cell>
        </row>
        <row r="27">
          <cell r="A27" t="str">
            <v>To Sail</v>
          </cell>
        </row>
        <row r="28">
          <cell r="A28" t="str">
            <v>Sailed</v>
          </cell>
        </row>
        <row r="29">
          <cell r="A29" t="str">
            <v>On Sea Passage</v>
          </cell>
        </row>
        <row r="30">
          <cell r="A30" t="str">
            <v>Awaiting Clearance to Load</v>
          </cell>
        </row>
        <row r="31">
          <cell r="A31" t="str">
            <v>Awaiting Clearance to Discharge</v>
          </cell>
        </row>
      </sheetData>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sheetName val="Summary of Gross Reserves"/>
      <sheetName val="Summary of Net Reserves"/>
      <sheetName val="Reconc. Net Pvd Oil,Cond &amp; NGL"/>
      <sheetName val="Reconc. Net Gas"/>
      <sheetName val="Reconc Net Prob Oil, Cond &amp; NGL"/>
      <sheetName val="Reconc. Net Prob Gas"/>
      <sheetName val="Gross &amp; Net Reserves "/>
      <sheetName val="Table 8"/>
      <sheetName val="Amethyst"/>
      <sheetName val="Appleton Beta "/>
      <sheetName val="Appleton Complex Prob"/>
      <sheetName val="Appleton Complex Poss"/>
      <sheetName val="Arbroath (Forties)"/>
      <sheetName val="Arbroath (Zechstein)"/>
      <sheetName val="Arkwright "/>
      <sheetName val="Bittern"/>
      <sheetName val="Bittern Gas Cap"/>
      <sheetName val="Blake(Busby)"/>
      <sheetName val="Blake(Busby GC)"/>
      <sheetName val="Sum Blk 9-12&amp;9-13"/>
      <sheetName val="Beryl A Pvd"/>
      <sheetName val="Beryl A Prob"/>
      <sheetName val="Beryl A Poss"/>
      <sheetName val="Beryl B Pvd"/>
      <sheetName val="Beryl B Prob"/>
      <sheetName val="Beryl B Poss"/>
      <sheetName val="Beryl B Pvd Gas Cap"/>
      <sheetName val="Beryl B Prob Gas Cap"/>
      <sheetName val="Beryl B Poss Gas Cap"/>
      <sheetName val="Ness"/>
      <sheetName val="Ness Gas Cap"/>
      <sheetName val="Ness South"/>
      <sheetName val="Nevis North"/>
      <sheetName val="Nevis South Pvd"/>
      <sheetName val="Nevis South Prob"/>
      <sheetName val="Nevis South Poss"/>
      <sheetName val="Nevis South GC Pvd"/>
      <sheetName val="Nevis South GC Prob"/>
      <sheetName val="Nevis South GC Poss"/>
      <sheetName val="Captain"/>
      <sheetName val="Clair"/>
      <sheetName val="Cook"/>
      <sheetName val="Dauntless"/>
      <sheetName val="Durward"/>
      <sheetName val="Easington Catchment"/>
      <sheetName val="Apollo"/>
      <sheetName val="Artemis"/>
      <sheetName val="Mercury"/>
      <sheetName val="Minerva"/>
      <sheetName val="Neptune"/>
      <sheetName val="Whittle Prob"/>
      <sheetName val="Whittle Poss"/>
      <sheetName val="Wollaston"/>
      <sheetName val="Everest (Forties)"/>
      <sheetName val="Everest (Andrew)"/>
      <sheetName val="Everest (Andrew Oil)"/>
      <sheetName val="Fergus"/>
      <sheetName val="Fife"/>
      <sheetName val="Flora"/>
      <sheetName val="Fulmar"/>
      <sheetName val="Gamma East"/>
      <sheetName val="Goldeneye"/>
      <sheetName val="Goldeneye Gas Cap"/>
      <sheetName val="Halley Pvd"/>
      <sheetName val="Halley  Prob"/>
      <sheetName val="Halley  Poss"/>
      <sheetName val="Hamish"/>
      <sheetName val="Hannay"/>
      <sheetName val="Hoylake "/>
      <sheetName val="Hoylake Gas Cap "/>
      <sheetName val="Hudson Pvd"/>
      <sheetName val="Hudson Prob"/>
      <sheetName val="Hudson Poss"/>
      <sheetName val="Inde"/>
      <sheetName val="Inde Satellites"/>
      <sheetName val="Baird"/>
      <sheetName val="Beaufort"/>
      <sheetName val="Bell"/>
      <sheetName val="Bessemer"/>
      <sheetName val="Brown"/>
      <sheetName val="Davy Pvd"/>
      <sheetName val="Davy Prob +Poss"/>
      <sheetName val="Rose"/>
      <sheetName val="Ivanhoe"/>
      <sheetName val="Leman"/>
      <sheetName val="Lomond"/>
      <sheetName val="Lowlander"/>
      <sheetName val="Mariner"/>
      <sheetName val="Merlin"/>
      <sheetName val="West Merlin"/>
      <sheetName val="Block 211-23b"/>
      <sheetName val="Montrose"/>
      <sheetName val="Perth(Pvd+Prob)"/>
      <sheetName val="Perth(Poss)"/>
      <sheetName val="Quad 9"/>
      <sheetName val="Brora Prob"/>
      <sheetName val="Brora Poss"/>
      <sheetName val="Buckland Pvd"/>
      <sheetName val="Buckland Prob"/>
      <sheetName val="Buckland Poss"/>
      <sheetName val="Maclure Prob"/>
      <sheetName val="Maclure Poss Oil"/>
      <sheetName val="Maclure Gas Cap Poss"/>
      <sheetName val="Skene Prob"/>
      <sheetName val="Skene Poss "/>
      <sheetName val="Skene Poss Oil"/>
      <sheetName val="Renee"/>
      <sheetName val="Rob Roy"/>
      <sheetName val="Rubie"/>
      <sheetName val="Schiehallion Pvd"/>
      <sheetName val="Schiehallion Prob&amp;Poss"/>
      <sheetName val="Scott"/>
      <sheetName val="Sigma E"/>
      <sheetName val="Sloan"/>
      <sheetName val="Telford"/>
      <sheetName val="Telford Prob"/>
      <sheetName val="Telford Poss "/>
      <sheetName val="Tel GC Pud"/>
      <sheetName val="Tel GC Prob+Poss"/>
      <sheetName val="Wood"/>
      <sheetName val="York Prob"/>
      <sheetName val="York Poss"/>
      <sheetName val="Block 113-28 &amp; 29"/>
      <sheetName val="Marmion"/>
      <sheetName val="Maclure Pvd"/>
      <sheetName val="prod fileds"/>
      <sheetName val=" 6-31-98 Qtrly cums "/>
      <sheetName val="Qtrly Prob Rept"/>
      <sheetName val="Qtrly Rept 9-24-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row r="1">
          <cell r="G1" t="str">
            <v>JUNE 30, 1999</v>
          </cell>
        </row>
      </sheetData>
      <sheetData sheetId="127"/>
      <sheetData sheetId="128"/>
      <sheetData sheetId="1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de &amp; Gas Inputs"/>
      <sheetName val="LPG Inputs"/>
      <sheetName val="Then-Current LPG Forecast"/>
      <sheetName val="Regression Formulas"/>
      <sheetName val="Benchmarked Crudes "/>
      <sheetName val="Then-Current Mid Crude Fcst "/>
      <sheetName val="Then-Current Low Crude Fcst"/>
      <sheetName val="Then-Current High Crude Fcst."/>
      <sheetName val="CPC Tengiz KCK uninflated"/>
      <sheetName val="Sheet2"/>
    </sheetNames>
    <sheetDataSet>
      <sheetData sheetId="0" refreshError="1">
        <row r="5">
          <cell r="C5">
            <v>2003</v>
          </cell>
        </row>
        <row r="11">
          <cell r="C11">
            <v>2003</v>
          </cell>
          <cell r="D11">
            <v>2004</v>
          </cell>
          <cell r="E11">
            <v>2005</v>
          </cell>
          <cell r="F11">
            <v>2006</v>
          </cell>
          <cell r="G11">
            <v>2007</v>
          </cell>
          <cell r="H11">
            <v>2008</v>
          </cell>
          <cell r="I11">
            <v>2009</v>
          </cell>
          <cell r="J11">
            <v>2010</v>
          </cell>
          <cell r="K11">
            <v>2011</v>
          </cell>
          <cell r="L11">
            <v>2012</v>
          </cell>
          <cell r="M11">
            <v>2013</v>
          </cell>
          <cell r="N11">
            <v>2014</v>
          </cell>
          <cell r="O11">
            <v>2015</v>
          </cell>
          <cell r="P11">
            <v>2016</v>
          </cell>
          <cell r="Q11">
            <v>2017</v>
          </cell>
          <cell r="R11">
            <v>2018</v>
          </cell>
          <cell r="S11">
            <v>2019</v>
          </cell>
          <cell r="T11">
            <v>2020</v>
          </cell>
          <cell r="U11">
            <v>2021</v>
          </cell>
          <cell r="V11">
            <v>2022</v>
          </cell>
          <cell r="W11">
            <v>2023</v>
          </cell>
          <cell r="X11">
            <v>2024</v>
          </cell>
          <cell r="Y11">
            <v>2025</v>
          </cell>
          <cell r="Z11">
            <v>2026</v>
          </cell>
          <cell r="AA11">
            <v>2027</v>
          </cell>
          <cell r="AB11">
            <v>2028</v>
          </cell>
          <cell r="AC11">
            <v>2029</v>
          </cell>
          <cell r="AD11">
            <v>2030</v>
          </cell>
          <cell r="AE11">
            <v>2031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V Production Outlook"/>
      <sheetName val="CP&amp;S ASSUMPTIONS"/>
      <sheetName val="JV + PSC"/>
      <sheetName val="Charts"/>
      <sheetName val="Charts (2)"/>
      <sheetName val="JV+PSC"/>
      <sheetName val="UTC Table"/>
      <sheetName val="Sheet1"/>
      <sheetName val="All Tables"/>
      <sheetName val="MTEF Attachment 1"/>
      <sheetName val="Table 1"/>
      <sheetName val="Table 2"/>
      <sheetName val="Table 3"/>
      <sheetName val="Table 4"/>
      <sheetName val="2018 Deductions"/>
      <sheetName val="2018 _naira"/>
      <sheetName val="2018_Naira"/>
      <sheetName val="2018"/>
      <sheetName val="FSA BARRELS from Group Finance"/>
      <sheetName val="Alt Presentation_Naira"/>
      <sheetName val="Alt Presentation"/>
      <sheetName val="Sheet2"/>
      <sheetName val="For Presentation"/>
      <sheetName val="Arrears Repayment Amount"/>
      <sheetName val="2018-2020 FG FUNDED PROJECTS"/>
      <sheetName val="FES - SUMMARY FINAL"/>
      <sheetName val="2011 TO 2017 JV SUMMARY"/>
      <sheetName val="MTFF (2)"/>
      <sheetName val="MTEF"/>
      <sheetName val="MTEF (3)"/>
      <sheetName val="HISTORICAL PRODUCING (PSC)"/>
      <sheetName val="PRODUCING WP (PSC)"/>
      <sheetName val="NON-PRODUCING WP (PSC)"/>
      <sheetName val="Q1 2017 (PSC)"/>
      <sheetName val="2017 Cash Call Performance"/>
      <sheetName val="2017 BGT &amp; PRODUCTION SUMMARY"/>
      <sheetName val="2017 BGT WORK PROGRAMME"/>
      <sheetName val="2011 TO 2021 WORK PROGRAM (PSC)"/>
      <sheetName val="2011 TO 2021 WORK PROGRAMME"/>
      <sheetName val="PSC"/>
      <sheetName val="2011 TO 2021 CONSOLIDATED"/>
      <sheetName val="2011 TO 2021 CASH CALL  T1T2"/>
      <sheetName val="2011 TO 2021 CASH CALL"/>
      <sheetName val="2011 TO 2021 MCA"/>
      <sheetName val="2011 TO 2021 EF"/>
      <sheetName val="2011 TO 2021 ARREARS RPYT"/>
      <sheetName val="CONSOLIDATED"/>
      <sheetName val="ESSO OML 138"/>
      <sheetName val="ESSO OML 133"/>
      <sheetName val="STERLING 143"/>
      <sheetName val="TUPNI 130"/>
      <sheetName val="AENR 116"/>
      <sheetName val="SNEPCo 118"/>
      <sheetName val="NAE 125"/>
      <sheetName val="AGAB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D15">
            <v>6796.2686726705497</v>
          </cell>
        </row>
      </sheetData>
      <sheetData sheetId="12">
        <row r="20">
          <cell r="D20">
            <v>28.445655130899436</v>
          </cell>
        </row>
      </sheetData>
      <sheetData sheetId="13">
        <row r="2">
          <cell r="E2">
            <v>0.2316</v>
          </cell>
        </row>
        <row r="44">
          <cell r="K44">
            <v>766.65371387084872</v>
          </cell>
          <cell r="L44">
            <v>1001.7014969050216</v>
          </cell>
        </row>
        <row r="45">
          <cell r="L45">
            <v>0</v>
          </cell>
        </row>
        <row r="46">
          <cell r="K46">
            <v>172</v>
          </cell>
          <cell r="L46">
            <v>218.74201113274279</v>
          </cell>
        </row>
        <row r="47">
          <cell r="K47">
            <v>861</v>
          </cell>
          <cell r="L47">
            <v>857.1</v>
          </cell>
        </row>
        <row r="48">
          <cell r="K48">
            <v>157</v>
          </cell>
          <cell r="L48">
            <v>162</v>
          </cell>
        </row>
        <row r="49">
          <cell r="L49">
            <v>3.9</v>
          </cell>
        </row>
        <row r="50">
          <cell r="L50">
            <v>55</v>
          </cell>
        </row>
      </sheetData>
      <sheetData sheetId="14">
        <row r="3">
          <cell r="D3">
            <v>0.58699999999999997</v>
          </cell>
        </row>
      </sheetData>
      <sheetData sheetId="15">
        <row r="61">
          <cell r="I61">
            <v>1.8950000000000002</v>
          </cell>
        </row>
      </sheetData>
      <sheetData sheetId="16" refreshError="1"/>
      <sheetData sheetId="17">
        <row r="101">
          <cell r="AA101" t="str">
            <v>Base</v>
          </cell>
        </row>
      </sheetData>
      <sheetData sheetId="18">
        <row r="101">
          <cell r="AA101" t="str">
            <v>Base</v>
          </cell>
        </row>
      </sheetData>
      <sheetData sheetId="19">
        <row r="31">
          <cell r="D31">
            <v>356421573.72629166</v>
          </cell>
        </row>
      </sheetData>
      <sheetData sheetId="20"/>
      <sheetData sheetId="21"/>
      <sheetData sheetId="22" refreshError="1"/>
      <sheetData sheetId="23">
        <row r="1">
          <cell r="G1" t="str">
            <v>BOF</v>
          </cell>
        </row>
      </sheetData>
      <sheetData sheetId="24">
        <row r="9">
          <cell r="C9">
            <v>4.6893991829999999</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2">
          <cell r="AC2">
            <v>400000</v>
          </cell>
        </row>
      </sheetData>
      <sheetData sheetId="42" refreshError="1"/>
      <sheetData sheetId="43" refreshError="1"/>
      <sheetData sheetId="44" refreshError="1"/>
      <sheetData sheetId="45" refreshError="1"/>
      <sheetData sheetId="46">
        <row r="8">
          <cell r="AD8">
            <v>17.27577685593624</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IDE BAND_N116.12"/>
      <sheetName val="Sheet2"/>
      <sheetName val="Sheet3"/>
      <sheetName val="PPPRA Daily"/>
      <sheetName val="UNDER RECOVERY SUMMARY"/>
      <sheetName val="DSDP DELIVERIES"/>
      <sheetName val="Sheet5"/>
      <sheetName val="NFSF DELIVERIES"/>
      <sheetName val="REFINERY SUMMARY_CAT C"/>
      <sheetName val="REFINERY SUMMARY_IMPORT PARITY"/>
      <sheetName val="REFINERY VOLUMES"/>
      <sheetName val="PRODUCTS"/>
      <sheetName val="Input Constan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Templates"/>
      <sheetName val="summary"/>
      <sheetName val="SAMPLE"/>
      <sheetName val=" CRUDE OIL SALE "/>
      <sheetName val="GAS (2)"/>
      <sheetName val="Receipt"/>
      <sheetName val="appendix Q"/>
      <sheetName val="Dom Gas"/>
      <sheetName val="Govt Periority"/>
      <sheetName val="Appendix J"/>
      <sheetName val="Losses"/>
      <sheetName val="Sheet10"/>
    </sheetNames>
    <sheetDataSet>
      <sheetData sheetId="0"/>
      <sheetData sheetId="1"/>
      <sheetData sheetId="2"/>
      <sheetData sheetId="3"/>
      <sheetData sheetId="4"/>
      <sheetData sheetId="5"/>
      <sheetData sheetId="6"/>
      <sheetData sheetId="7"/>
      <sheetData sheetId="8"/>
      <sheetData sheetId="9"/>
      <sheetData sheetId="10"/>
      <sheetData sheetId="11" refreshError="1">
        <row r="62">
          <cell r="P62" t="str">
            <v>January</v>
          </cell>
          <cell r="Q62">
            <v>1</v>
          </cell>
        </row>
        <row r="63">
          <cell r="P63" t="str">
            <v>February</v>
          </cell>
          <cell r="Q63">
            <v>2</v>
          </cell>
        </row>
        <row r="64">
          <cell r="P64" t="str">
            <v>March</v>
          </cell>
          <cell r="Q64">
            <v>3</v>
          </cell>
        </row>
        <row r="65">
          <cell r="P65" t="str">
            <v>April</v>
          </cell>
          <cell r="Q65">
            <v>4</v>
          </cell>
        </row>
        <row r="66">
          <cell r="P66" t="str">
            <v>May</v>
          </cell>
          <cell r="Q66">
            <v>5</v>
          </cell>
        </row>
        <row r="67">
          <cell r="P67" t="str">
            <v>June</v>
          </cell>
          <cell r="Q67">
            <v>6</v>
          </cell>
        </row>
        <row r="68">
          <cell r="P68" t="str">
            <v>July</v>
          </cell>
          <cell r="Q68">
            <v>7</v>
          </cell>
        </row>
        <row r="69">
          <cell r="P69" t="str">
            <v>August</v>
          </cell>
          <cell r="Q69">
            <v>8</v>
          </cell>
        </row>
        <row r="70">
          <cell r="P70" t="str">
            <v>September</v>
          </cell>
          <cell r="Q70">
            <v>9</v>
          </cell>
        </row>
        <row r="71">
          <cell r="P71" t="str">
            <v>October</v>
          </cell>
          <cell r="Q71">
            <v>10</v>
          </cell>
        </row>
        <row r="72">
          <cell r="P72" t="str">
            <v>November</v>
          </cell>
          <cell r="Q72">
            <v>11</v>
          </cell>
        </row>
        <row r="73">
          <cell r="P73" t="str">
            <v>December</v>
          </cell>
          <cell r="Q73">
            <v>12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efreshError="1">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O56"/>
  <sheetViews>
    <sheetView view="pageBreakPreview" zoomScale="80" zoomScaleNormal="100" zoomScaleSheetLayoutView="80" zoomScalePageLayoutView="90" workbookViewId="0">
      <selection activeCell="B2" sqref="B2:K2"/>
    </sheetView>
  </sheetViews>
  <sheetFormatPr defaultRowHeight="15"/>
  <cols>
    <col min="1" max="1" width="9.140625" customWidth="1"/>
    <col min="2" max="2" width="5.28515625" style="1" customWidth="1"/>
    <col min="3" max="3" width="64" style="2" customWidth="1"/>
    <col min="4" max="4" width="13.140625" style="2" customWidth="1"/>
    <col min="5" max="5" width="20.140625" style="3" customWidth="1"/>
    <col min="6" max="6" width="9.42578125" style="3" customWidth="1"/>
    <col min="7" max="7" width="28.140625" style="3" customWidth="1"/>
    <col min="8" max="8" width="30.28515625" style="3" customWidth="1"/>
    <col min="9" max="9" width="11.28515625" style="2" customWidth="1"/>
    <col min="10" max="10" width="27.42578125" style="2" customWidth="1"/>
    <col min="11" max="11" width="15.42578125" style="2" customWidth="1"/>
    <col min="12" max="12" width="25.28515625" style="4" customWidth="1"/>
    <col min="13" max="13" width="21.7109375" customWidth="1"/>
    <col min="14" max="14" width="23.140625" customWidth="1"/>
  </cols>
  <sheetData>
    <row r="1" spans="2:15" s="240" customFormat="1" ht="40.5" customHeight="1">
      <c r="B1" s="1373"/>
      <c r="C1" s="1374"/>
      <c r="D1" s="1374"/>
      <c r="E1" s="1374"/>
      <c r="F1" s="1374"/>
      <c r="G1" s="1374"/>
      <c r="H1" s="1374"/>
      <c r="I1" s="1374"/>
      <c r="J1" s="1374"/>
      <c r="K1" s="1374"/>
      <c r="L1" s="1374"/>
      <c r="M1" s="1374"/>
      <c r="N1" s="1374"/>
      <c r="O1" s="1374"/>
    </row>
    <row r="2" spans="2:15" s="240" customFormat="1" ht="40.5" customHeight="1">
      <c r="B2" s="1373" t="s">
        <v>610</v>
      </c>
      <c r="C2" s="1374"/>
      <c r="D2" s="1374"/>
      <c r="E2" s="1374"/>
      <c r="F2" s="1374"/>
      <c r="G2" s="1374"/>
      <c r="H2" s="1374"/>
      <c r="I2" s="1374"/>
      <c r="J2" s="1374"/>
      <c r="K2" s="1374"/>
      <c r="L2"/>
      <c r="M2"/>
      <c r="N2"/>
      <c r="O2"/>
    </row>
    <row r="3" spans="2:15" ht="3.75" customHeight="1"/>
    <row r="4" spans="2:15" ht="27" customHeight="1">
      <c r="B4" s="1378" t="s">
        <v>608</v>
      </c>
      <c r="C4" s="1379"/>
      <c r="D4" s="1379"/>
      <c r="E4" s="1379"/>
      <c r="F4" s="1379"/>
      <c r="G4" s="1379"/>
      <c r="H4" s="1379"/>
      <c r="I4" s="1379"/>
      <c r="J4" s="1379"/>
      <c r="K4" s="1380"/>
      <c r="L4" s="5"/>
    </row>
    <row r="5" spans="2:15" s="7" customFormat="1" ht="24" customHeight="1">
      <c r="B5" s="1355" t="s">
        <v>0</v>
      </c>
      <c r="C5" s="1381" t="s">
        <v>160</v>
      </c>
      <c r="D5" s="1383" t="s">
        <v>388</v>
      </c>
      <c r="E5" s="1375" t="s">
        <v>611</v>
      </c>
      <c r="F5" s="1375"/>
      <c r="G5" s="1375"/>
      <c r="H5" s="1375"/>
      <c r="I5" s="1385" t="s">
        <v>389</v>
      </c>
      <c r="J5" s="1389" t="s">
        <v>549</v>
      </c>
      <c r="K5" s="1376" t="s">
        <v>550</v>
      </c>
      <c r="L5" s="6"/>
    </row>
    <row r="6" spans="2:15" s="7" customFormat="1" ht="31.5" customHeight="1">
      <c r="B6" s="1356"/>
      <c r="C6" s="1382"/>
      <c r="D6" s="1384"/>
      <c r="E6" s="242" t="s">
        <v>391</v>
      </c>
      <c r="F6" s="243" t="s">
        <v>182</v>
      </c>
      <c r="G6" s="242" t="s">
        <v>392</v>
      </c>
      <c r="H6" s="242" t="s">
        <v>393</v>
      </c>
      <c r="I6" s="1386"/>
      <c r="J6" s="1390"/>
      <c r="K6" s="1377"/>
      <c r="L6" s="8"/>
    </row>
    <row r="7" spans="2:15" s="7" customFormat="1" ht="21" customHeight="1">
      <c r="B7" s="1356"/>
      <c r="C7" s="244" t="s">
        <v>4</v>
      </c>
      <c r="D7" s="245" t="s">
        <v>5</v>
      </c>
      <c r="E7" s="246">
        <f>'Appdx B-Crude Oil Sales Profile'!D22</f>
        <v>0</v>
      </c>
      <c r="F7" s="247" t="e">
        <f>E7/E9</f>
        <v>#DIV/0!</v>
      </c>
      <c r="G7" s="248">
        <f>'Appdx B-Crude Oil Sales Profile'!E22</f>
        <v>0</v>
      </c>
      <c r="H7" s="248">
        <f>G7*D49</f>
        <v>0</v>
      </c>
      <c r="I7" s="245" t="s">
        <v>6</v>
      </c>
      <c r="J7" s="974">
        <v>242462542401.29453</v>
      </c>
      <c r="K7" s="977">
        <f>(H7-J7)/J7</f>
        <v>-1</v>
      </c>
      <c r="L7" s="11"/>
    </row>
    <row r="8" spans="2:15" s="7" customFormat="1" ht="15.75">
      <c r="B8" s="1356"/>
      <c r="C8" s="244" t="s">
        <v>606</v>
      </c>
      <c r="D8" s="245" t="s">
        <v>5</v>
      </c>
      <c r="E8" s="246">
        <f>'Appdx B-Crude Oil Sales Profile'!D33</f>
        <v>0</v>
      </c>
      <c r="F8" s="247" t="e">
        <f>E8/E9</f>
        <v>#DIV/0!</v>
      </c>
      <c r="G8" s="248">
        <f>'Appdx B-Crude Oil Sales Profile'!E33</f>
        <v>0</v>
      </c>
      <c r="H8" s="248">
        <f>'Appdx B-Crude Oil Sales Profile'!F33</f>
        <v>0</v>
      </c>
      <c r="I8" s="245" t="s">
        <v>6</v>
      </c>
      <c r="J8" s="974">
        <v>109418651561.24997</v>
      </c>
      <c r="K8" s="977">
        <f>(H8-J8)/J8</f>
        <v>-1</v>
      </c>
      <c r="L8" s="11"/>
    </row>
    <row r="9" spans="2:15" s="14" customFormat="1" ht="15.75">
      <c r="B9" s="1356"/>
      <c r="C9" s="250" t="s">
        <v>394</v>
      </c>
      <c r="D9" s="251" t="s">
        <v>5</v>
      </c>
      <c r="E9" s="252">
        <f>SUM(E7:E8)</f>
        <v>0</v>
      </c>
      <c r="F9" s="253" t="e">
        <f>E9/E9</f>
        <v>#DIV/0!</v>
      </c>
      <c r="G9" s="254">
        <f>SUM(G7:G8)</f>
        <v>0</v>
      </c>
      <c r="H9" s="254">
        <f>SUM(H7:H8)</f>
        <v>0</v>
      </c>
      <c r="I9" s="251"/>
      <c r="J9" s="975">
        <f>SUM(J7:J8)</f>
        <v>351881193962.54449</v>
      </c>
      <c r="K9" s="976">
        <f>(H9-J9)/J9</f>
        <v>-1</v>
      </c>
      <c r="L9" s="13"/>
    </row>
    <row r="10" spans="2:15" s="15" customFormat="1" ht="15.75">
      <c r="B10" s="1356"/>
      <c r="C10" s="244" t="s">
        <v>7</v>
      </c>
      <c r="D10" s="245" t="s">
        <v>8</v>
      </c>
      <c r="E10" s="246">
        <f>'Appx C-Gas Sales Profile'!D10</f>
        <v>0</v>
      </c>
      <c r="F10" s="247"/>
      <c r="G10" s="248">
        <f>'Appx C-Gas Sales Profile'!E10</f>
        <v>0</v>
      </c>
      <c r="H10" s="248">
        <f>G10*D49</f>
        <v>0</v>
      </c>
      <c r="I10" s="245" t="s">
        <v>9</v>
      </c>
      <c r="J10" s="245"/>
      <c r="K10" s="245"/>
      <c r="L10" s="11"/>
    </row>
    <row r="11" spans="2:15" s="15" customFormat="1" ht="15.75">
      <c r="B11" s="1356"/>
      <c r="C11" s="244" t="s">
        <v>262</v>
      </c>
      <c r="D11" s="245" t="s">
        <v>10</v>
      </c>
      <c r="E11" s="246">
        <f>'Appx C-Gas Sales Profile'!D18</f>
        <v>0</v>
      </c>
      <c r="F11" s="247"/>
      <c r="G11" s="248">
        <f>'Appx C-Gas Sales Profile'!E18</f>
        <v>0</v>
      </c>
      <c r="H11" s="248">
        <f>G11*D49</f>
        <v>0</v>
      </c>
      <c r="I11" s="245" t="s">
        <v>9</v>
      </c>
      <c r="J11" s="974">
        <v>36470398918.760689</v>
      </c>
      <c r="K11" s="977">
        <f>(H11-J11)/J11</f>
        <v>-1</v>
      </c>
      <c r="L11" s="11"/>
    </row>
    <row r="12" spans="2:15" s="15" customFormat="1" ht="15.75">
      <c r="B12" s="1356"/>
      <c r="C12" s="244" t="s">
        <v>261</v>
      </c>
      <c r="D12" s="245" t="s">
        <v>10</v>
      </c>
      <c r="E12" s="246">
        <f>'Appx C-Gas Sales Profile'!D24</f>
        <v>0</v>
      </c>
      <c r="F12" s="247"/>
      <c r="G12" s="248">
        <f>'Appx C-Gas Sales Profile'!E24</f>
        <v>0</v>
      </c>
      <c r="H12" s="248">
        <f>G12*D49</f>
        <v>0</v>
      </c>
      <c r="I12" s="245" t="s">
        <v>9</v>
      </c>
      <c r="J12" s="245"/>
      <c r="K12" s="245"/>
      <c r="L12" s="11"/>
    </row>
    <row r="13" spans="2:15" s="7" customFormat="1" ht="15.75">
      <c r="B13" s="1356"/>
      <c r="C13" s="244" t="s">
        <v>543</v>
      </c>
      <c r="D13" s="245" t="s">
        <v>400</v>
      </c>
      <c r="E13" s="246">
        <f>'Appx C-Gas Sales Profile'!D33</f>
        <v>0</v>
      </c>
      <c r="F13" s="247"/>
      <c r="G13" s="248">
        <v>0</v>
      </c>
      <c r="H13" s="248">
        <f>'Appx C-Gas Sales Profile'!E33</f>
        <v>0</v>
      </c>
      <c r="I13" s="245" t="s">
        <v>9</v>
      </c>
      <c r="J13" s="974">
        <v>18787781261.179749</v>
      </c>
      <c r="K13" s="977">
        <f>(H13-J13)/J13</f>
        <v>-1</v>
      </c>
      <c r="L13" s="13"/>
    </row>
    <row r="14" spans="2:15" s="14" customFormat="1" ht="15.75">
      <c r="B14" s="1356"/>
      <c r="C14" s="250" t="s">
        <v>395</v>
      </c>
      <c r="D14" s="251" t="s">
        <v>5</v>
      </c>
      <c r="E14" s="255"/>
      <c r="F14" s="253"/>
      <c r="G14" s="254">
        <f>SUM(G10:G13)</f>
        <v>0</v>
      </c>
      <c r="H14" s="254">
        <f>SUM(H10:H13)</f>
        <v>0</v>
      </c>
      <c r="I14" s="251"/>
      <c r="J14" s="254">
        <f>SUM(J10:J13)</f>
        <v>55258180179.940437</v>
      </c>
      <c r="K14" s="976">
        <f>(H14-J14)/J14</f>
        <v>-1</v>
      </c>
      <c r="L14" s="13"/>
    </row>
    <row r="15" spans="2:15" s="7" customFormat="1" ht="15.75">
      <c r="B15" s="1357"/>
      <c r="C15" s="256" t="s">
        <v>11</v>
      </c>
      <c r="D15" s="257"/>
      <c r="E15" s="258"/>
      <c r="F15" s="258"/>
      <c r="G15" s="258">
        <f>G9+G14</f>
        <v>0</v>
      </c>
      <c r="H15" s="258">
        <f>H9+H14</f>
        <v>0</v>
      </c>
      <c r="I15" s="257"/>
      <c r="J15" s="258">
        <f>J9+J14</f>
        <v>407139374142.48492</v>
      </c>
      <c r="K15" s="978">
        <f>(H15-J15)/J15</f>
        <v>-1</v>
      </c>
      <c r="L15" s="13"/>
    </row>
    <row r="16" spans="2:15" s="7" customFormat="1" ht="23.45" customHeight="1">
      <c r="B16" s="1397"/>
      <c r="C16" s="1398"/>
      <c r="D16" s="18"/>
      <c r="E16" s="11"/>
      <c r="F16" s="11"/>
      <c r="G16" s="11"/>
      <c r="H16" s="19"/>
      <c r="I16" s="18"/>
      <c r="J16" s="18"/>
      <c r="K16" s="18"/>
      <c r="L16" s="11"/>
    </row>
    <row r="17" spans="2:14" s="7" customFormat="1" ht="21" customHeight="1">
      <c r="B17" s="1355" t="s">
        <v>452</v>
      </c>
      <c r="C17" s="1399" t="s">
        <v>12</v>
      </c>
      <c r="D17" s="1383" t="s">
        <v>396</v>
      </c>
      <c r="E17" s="1375" t="s">
        <v>612</v>
      </c>
      <c r="F17" s="1375"/>
      <c r="G17" s="1375"/>
      <c r="H17" s="1375"/>
      <c r="I17" s="1387" t="s">
        <v>2</v>
      </c>
      <c r="J17" s="1389" t="s">
        <v>549</v>
      </c>
      <c r="K17" s="1376" t="s">
        <v>550</v>
      </c>
      <c r="L17" s="20"/>
    </row>
    <row r="18" spans="2:14" s="7" customFormat="1" ht="20.25" customHeight="1">
      <c r="B18" s="1356"/>
      <c r="C18" s="1400"/>
      <c r="D18" s="1383"/>
      <c r="E18" s="1407" t="s">
        <v>392</v>
      </c>
      <c r="F18" s="1407"/>
      <c r="G18" s="259" t="s">
        <v>390</v>
      </c>
      <c r="H18" s="260" t="s">
        <v>393</v>
      </c>
      <c r="I18" s="1388"/>
      <c r="J18" s="1390"/>
      <c r="K18" s="1377"/>
      <c r="L18" s="21"/>
    </row>
    <row r="19" spans="2:14" s="15" customFormat="1" ht="15.75">
      <c r="B19" s="1356"/>
      <c r="C19" s="261" t="s">
        <v>15</v>
      </c>
      <c r="D19" s="262" t="s">
        <v>397</v>
      </c>
      <c r="E19" s="1408">
        <f>'Appx D-Export Receipts'!D9</f>
        <v>0</v>
      </c>
      <c r="F19" s="1408"/>
      <c r="G19" s="263">
        <v>0</v>
      </c>
      <c r="H19" s="264">
        <f t="shared" ref="H19:H25" si="0">(E19*$D$49)+G19</f>
        <v>0</v>
      </c>
      <c r="I19" s="262" t="s">
        <v>16</v>
      </c>
      <c r="J19" s="974">
        <v>242462542401.29453</v>
      </c>
      <c r="K19" s="977">
        <f>(H19-J19)/J19</f>
        <v>-1</v>
      </c>
      <c r="L19" s="11"/>
    </row>
    <row r="20" spans="2:14" s="15" customFormat="1" ht="15.75">
      <c r="B20" s="1356"/>
      <c r="C20" s="244" t="s">
        <v>7</v>
      </c>
      <c r="D20" s="262" t="s">
        <v>397</v>
      </c>
      <c r="E20" s="1409">
        <f>'Appx C-Gas Sales Profile'!F10</f>
        <v>0</v>
      </c>
      <c r="F20" s="1410"/>
      <c r="G20" s="263">
        <v>0</v>
      </c>
      <c r="H20" s="266">
        <f t="shared" si="0"/>
        <v>0</v>
      </c>
      <c r="I20" s="245" t="s">
        <v>9</v>
      </c>
      <c r="J20" s="245"/>
      <c r="K20" s="977"/>
      <c r="L20" s="11"/>
    </row>
    <row r="21" spans="2:14" s="15" customFormat="1" ht="15.75">
      <c r="B21" s="1356"/>
      <c r="C21" s="244" t="s">
        <v>263</v>
      </c>
      <c r="D21" s="262" t="s">
        <v>397</v>
      </c>
      <c r="E21" s="1409">
        <f>'Appx D-Export Receipts'!D16</f>
        <v>0</v>
      </c>
      <c r="F21" s="1410"/>
      <c r="G21" s="265">
        <v>0</v>
      </c>
      <c r="H21" s="266">
        <f t="shared" si="0"/>
        <v>0</v>
      </c>
      <c r="I21" s="245" t="s">
        <v>16</v>
      </c>
      <c r="J21" s="974">
        <v>36470398918.760689</v>
      </c>
      <c r="K21" s="977">
        <f>(H21-J21)/J21</f>
        <v>-1</v>
      </c>
      <c r="L21" s="11"/>
    </row>
    <row r="22" spans="2:14" s="15" customFormat="1" ht="15.75">
      <c r="B22" s="1356"/>
      <c r="C22" s="244" t="s">
        <v>264</v>
      </c>
      <c r="D22" s="262" t="s">
        <v>397</v>
      </c>
      <c r="E22" s="1411">
        <f>'Appx D-Export Receipts'!D11</f>
        <v>0</v>
      </c>
      <c r="F22" s="1412"/>
      <c r="G22" s="265">
        <v>0</v>
      </c>
      <c r="H22" s="266">
        <f t="shared" si="0"/>
        <v>0</v>
      </c>
      <c r="I22" s="245" t="s">
        <v>16</v>
      </c>
      <c r="J22" s="245"/>
      <c r="K22" s="245"/>
      <c r="L22" s="11"/>
    </row>
    <row r="23" spans="2:14" s="15" customFormat="1" ht="15.75" hidden="1">
      <c r="B23" s="1356"/>
      <c r="C23" s="244" t="s">
        <v>365</v>
      </c>
      <c r="D23" s="267" t="s">
        <v>398</v>
      </c>
      <c r="E23" s="1413">
        <v>0</v>
      </c>
      <c r="F23" s="1414"/>
      <c r="G23" s="277"/>
      <c r="H23" s="277">
        <f t="shared" si="0"/>
        <v>0</v>
      </c>
      <c r="I23" s="245" t="s">
        <v>9</v>
      </c>
      <c r="J23" s="245"/>
      <c r="K23" s="245"/>
      <c r="L23" s="11"/>
    </row>
    <row r="24" spans="2:14" s="14" customFormat="1" ht="18.75" customHeight="1">
      <c r="B24" s="1356"/>
      <c r="C24" s="250" t="s">
        <v>17</v>
      </c>
      <c r="D24" s="268" t="s">
        <v>397</v>
      </c>
      <c r="E24" s="1403">
        <f>SUM(E19:F23)</f>
        <v>0</v>
      </c>
      <c r="F24" s="1404"/>
      <c r="G24" s="255">
        <f>SUM(G19:G23)</f>
        <v>0</v>
      </c>
      <c r="H24" s="255">
        <f t="shared" si="0"/>
        <v>0</v>
      </c>
      <c r="I24" s="12"/>
      <c r="J24" s="255">
        <v>278932941320.05524</v>
      </c>
      <c r="K24" s="976">
        <f>(H24-J24)/J24</f>
        <v>-1</v>
      </c>
      <c r="L24" s="13"/>
    </row>
    <row r="25" spans="2:14" s="15" customFormat="1" ht="15.75">
      <c r="B25" s="1356"/>
      <c r="C25" s="9" t="s">
        <v>18</v>
      </c>
      <c r="D25" s="10" t="s">
        <v>13</v>
      </c>
      <c r="E25" s="1411">
        <f>'Appx D-Export Receipts'!D24</f>
        <v>0</v>
      </c>
      <c r="F25" s="1412"/>
      <c r="G25" s="265">
        <v>0</v>
      </c>
      <c r="H25" s="266">
        <f t="shared" si="0"/>
        <v>0</v>
      </c>
      <c r="I25" s="10" t="s">
        <v>16</v>
      </c>
      <c r="J25" s="10"/>
      <c r="K25" s="10"/>
      <c r="L25" s="11"/>
      <c r="N25" s="326"/>
    </row>
    <row r="26" spans="2:14" s="14" customFormat="1" ht="18.75" customHeight="1">
      <c r="B26" s="1356"/>
      <c r="C26" s="16" t="s">
        <v>19</v>
      </c>
      <c r="D26" s="22" t="s">
        <v>13</v>
      </c>
      <c r="E26" s="1405">
        <f>SUM(E24:F25)</f>
        <v>0</v>
      </c>
      <c r="F26" s="1406"/>
      <c r="G26" s="258">
        <f>SUM(G24:G25)</f>
        <v>0</v>
      </c>
      <c r="H26" s="258">
        <f>SUM(H24:H25)</f>
        <v>0</v>
      </c>
      <c r="I26" s="17"/>
      <c r="J26" s="17"/>
      <c r="K26" s="17"/>
      <c r="L26" s="13"/>
    </row>
    <row r="27" spans="2:14" s="15" customFormat="1" ht="18" customHeight="1">
      <c r="B27" s="1356"/>
      <c r="C27" s="244" t="s">
        <v>613</v>
      </c>
      <c r="D27" s="267" t="s">
        <v>398</v>
      </c>
      <c r="E27" s="1360">
        <v>0</v>
      </c>
      <c r="F27" s="1361"/>
      <c r="G27" s="249">
        <f>'Appx E-Domestic Receipts'!J7</f>
        <v>0</v>
      </c>
      <c r="H27" s="266">
        <f>G27</f>
        <v>0</v>
      </c>
      <c r="I27" s="245" t="s">
        <v>20</v>
      </c>
      <c r="J27" s="974">
        <v>109418651561.24997</v>
      </c>
      <c r="K27" s="977">
        <f>(H27-J27)/J27</f>
        <v>-1</v>
      </c>
      <c r="L27" s="11"/>
      <c r="M27"/>
      <c r="N27"/>
    </row>
    <row r="28" spans="2:14" s="15" customFormat="1" ht="18" customHeight="1">
      <c r="B28" s="1356"/>
      <c r="C28" s="244" t="s">
        <v>544</v>
      </c>
      <c r="D28" s="267" t="s">
        <v>398</v>
      </c>
      <c r="E28" s="1360">
        <v>0</v>
      </c>
      <c r="F28" s="1361"/>
      <c r="G28" s="249">
        <v>0</v>
      </c>
      <c r="H28" s="266">
        <f>G28</f>
        <v>0</v>
      </c>
      <c r="I28" s="245" t="s">
        <v>16</v>
      </c>
      <c r="J28" s="974">
        <v>18787781261.179749</v>
      </c>
      <c r="K28" s="977">
        <f>(H28-J28)/J28</f>
        <v>-1</v>
      </c>
      <c r="L28" s="11"/>
      <c r="M28" s="650"/>
      <c r="N28" s="650"/>
    </row>
    <row r="29" spans="2:14" s="15" customFormat="1" ht="16.5" customHeight="1">
      <c r="B29" s="1356"/>
      <c r="C29" s="244" t="s">
        <v>21</v>
      </c>
      <c r="D29" s="267" t="s">
        <v>398</v>
      </c>
      <c r="E29" s="1360">
        <v>0</v>
      </c>
      <c r="F29" s="1361"/>
      <c r="G29" s="249">
        <f>'Appx E-Domestic Receipts'!J20</f>
        <v>0</v>
      </c>
      <c r="H29" s="266">
        <f>G29</f>
        <v>0</v>
      </c>
      <c r="I29" s="245" t="s">
        <v>20</v>
      </c>
      <c r="J29" s="974"/>
      <c r="K29" s="977"/>
      <c r="L29" s="11"/>
      <c r="M29" s="1395">
        <v>508119091.06999999</v>
      </c>
      <c r="N29" s="1396"/>
    </row>
    <row r="30" spans="2:14" s="14" customFormat="1" ht="17.25" customHeight="1">
      <c r="B30" s="1356"/>
      <c r="C30" s="250" t="s">
        <v>22</v>
      </c>
      <c r="D30" s="269" t="s">
        <v>398</v>
      </c>
      <c r="E30" s="1391">
        <v>0</v>
      </c>
      <c r="F30" s="1392"/>
      <c r="G30" s="255">
        <f>SUM(G27:G29)</f>
        <v>0</v>
      </c>
      <c r="H30" s="270">
        <f>SUM(H27:H29)</f>
        <v>0</v>
      </c>
      <c r="I30" s="251"/>
      <c r="J30" s="255">
        <v>128206432822.42972</v>
      </c>
      <c r="K30" s="976">
        <f>(H30-J30)/J30</f>
        <v>-1</v>
      </c>
      <c r="L30" s="13"/>
      <c r="M30"/>
      <c r="N30"/>
    </row>
    <row r="31" spans="2:14" s="14" customFormat="1" ht="18.75" customHeight="1">
      <c r="B31" s="1357"/>
      <c r="C31" s="271" t="s">
        <v>23</v>
      </c>
      <c r="D31" s="272"/>
      <c r="E31" s="1393">
        <f>E26+E30</f>
        <v>0</v>
      </c>
      <c r="F31" s="1394"/>
      <c r="G31" s="273">
        <f>G26+G30</f>
        <v>0</v>
      </c>
      <c r="H31" s="273">
        <f>H26+H30</f>
        <v>0</v>
      </c>
      <c r="I31" s="274"/>
      <c r="J31" s="258">
        <v>407139374142.48492</v>
      </c>
      <c r="K31" s="978">
        <f>(H31-J31)/J31</f>
        <v>-1</v>
      </c>
      <c r="L31" s="13"/>
      <c r="M31"/>
      <c r="N31"/>
    </row>
    <row r="32" spans="2:14" s="15" customFormat="1" ht="18" customHeight="1">
      <c r="B32" s="1355" t="s">
        <v>24</v>
      </c>
      <c r="C32" s="250" t="s">
        <v>488</v>
      </c>
      <c r="D32" s="269" t="s">
        <v>454</v>
      </c>
      <c r="E32" s="1395">
        <v>446697501.02736825</v>
      </c>
      <c r="F32" s="1396"/>
      <c r="G32" s="255">
        <v>4811602321.0751534</v>
      </c>
      <c r="H32" s="270">
        <f t="shared" ref="H32:H42" si="1">(E32*$D$49)+G32</f>
        <v>141501037635.44983</v>
      </c>
      <c r="I32" s="251" t="s">
        <v>25</v>
      </c>
      <c r="J32" s="984">
        <v>186784015432.19409</v>
      </c>
      <c r="K32" s="976">
        <f>(H32-J32)/J32</f>
        <v>-0.24243497331377795</v>
      </c>
      <c r="L32"/>
      <c r="M32" s="1395"/>
      <c r="N32" s="1396"/>
    </row>
    <row r="33" spans="2:14" s="14" customFormat="1" ht="18" customHeight="1">
      <c r="B33" s="1356"/>
      <c r="C33" s="244" t="s">
        <v>545</v>
      </c>
      <c r="D33" s="275" t="s">
        <v>398</v>
      </c>
      <c r="E33" s="1360"/>
      <c r="F33" s="1361"/>
      <c r="G33" s="249"/>
      <c r="H33" s="249">
        <f t="shared" si="1"/>
        <v>0</v>
      </c>
      <c r="I33" s="245" t="s">
        <v>351</v>
      </c>
      <c r="J33" s="1365">
        <v>7503000000</v>
      </c>
      <c r="K33" s="1363"/>
      <c r="L33"/>
      <c r="M33"/>
      <c r="N33"/>
    </row>
    <row r="34" spans="2:14" s="14" customFormat="1" ht="18" customHeight="1">
      <c r="B34" s="1356"/>
      <c r="C34" s="244" t="s">
        <v>399</v>
      </c>
      <c r="D34" s="275" t="s">
        <v>398</v>
      </c>
      <c r="E34" s="1360"/>
      <c r="F34" s="1361"/>
      <c r="G34" s="653"/>
      <c r="H34" s="653">
        <f t="shared" si="1"/>
        <v>0</v>
      </c>
      <c r="I34" s="245" t="s">
        <v>351</v>
      </c>
      <c r="J34" s="1365"/>
      <c r="K34" s="1363"/>
      <c r="L34"/>
      <c r="M34"/>
      <c r="N34"/>
    </row>
    <row r="35" spans="2:14" s="15" customFormat="1" ht="18" customHeight="1">
      <c r="B35" s="1356"/>
      <c r="C35" s="244" t="s">
        <v>546</v>
      </c>
      <c r="D35" s="275" t="s">
        <v>398</v>
      </c>
      <c r="E35" s="1360"/>
      <c r="F35" s="1361"/>
      <c r="G35" s="249"/>
      <c r="H35" s="249">
        <f t="shared" si="1"/>
        <v>0</v>
      </c>
      <c r="I35" s="245" t="s">
        <v>351</v>
      </c>
      <c r="J35" s="1366"/>
      <c r="K35" s="1364"/>
      <c r="L35"/>
      <c r="M35" s="985">
        <v>141411698135.24454</v>
      </c>
      <c r="N35"/>
    </row>
    <row r="36" spans="2:14" s="15" customFormat="1" ht="18" customHeight="1">
      <c r="B36" s="1356"/>
      <c r="C36" s="250" t="s">
        <v>489</v>
      </c>
      <c r="D36" s="269" t="s">
        <v>398</v>
      </c>
      <c r="E36" s="1395">
        <f>SUM(E33:F35)</f>
        <v>0</v>
      </c>
      <c r="F36" s="1396"/>
      <c r="G36" s="255">
        <f>SUM(G33:G35)</f>
        <v>0</v>
      </c>
      <c r="H36" s="270">
        <f t="shared" si="1"/>
        <v>0</v>
      </c>
      <c r="I36" s="251"/>
      <c r="J36" s="255">
        <f>SUM(J33:J35)</f>
        <v>7503000000</v>
      </c>
      <c r="K36" s="976">
        <f>(H36-J36)/J36</f>
        <v>-1</v>
      </c>
      <c r="L36" s="11"/>
      <c r="M36" s="33"/>
      <c r="N36"/>
    </row>
    <row r="37" spans="2:14" s="15" customFormat="1" ht="18" customHeight="1">
      <c r="B37" s="1356"/>
      <c r="C37" s="244" t="s">
        <v>35</v>
      </c>
      <c r="D37" s="275" t="s">
        <v>398</v>
      </c>
      <c r="E37" s="1360">
        <v>0</v>
      </c>
      <c r="F37" s="1361"/>
      <c r="G37" s="249">
        <f>-('Appx-H Losses'!H10+'Appx-H Losses'!I43)</f>
        <v>5714229372.9359999</v>
      </c>
      <c r="H37" s="249">
        <f t="shared" si="1"/>
        <v>5714229372.9359999</v>
      </c>
      <c r="I37" s="245" t="s">
        <v>327</v>
      </c>
      <c r="J37" s="1367">
        <v>7675833333.333333</v>
      </c>
      <c r="K37" s="1362"/>
      <c r="L37" s="11"/>
      <c r="M37" s="33">
        <f>M35-G32</f>
        <v>136600095814.16939</v>
      </c>
    </row>
    <row r="38" spans="2:14" s="15" customFormat="1" ht="18" customHeight="1">
      <c r="B38" s="1356"/>
      <c r="C38" s="244" t="s">
        <v>29</v>
      </c>
      <c r="D38" s="275" t="s">
        <v>398</v>
      </c>
      <c r="E38" s="1360">
        <v>0</v>
      </c>
      <c r="F38" s="1361"/>
      <c r="G38" s="249">
        <f>-'Appx-I Under-Recovery '!E17</f>
        <v>0</v>
      </c>
      <c r="H38" s="249">
        <f t="shared" si="1"/>
        <v>0</v>
      </c>
      <c r="I38" s="245" t="s">
        <v>28</v>
      </c>
      <c r="J38" s="1365"/>
      <c r="K38" s="1363"/>
      <c r="L38" s="11"/>
      <c r="M38" s="1395">
        <f>M37/D49</f>
        <v>446405541.87637055</v>
      </c>
      <c r="N38" s="1396"/>
    </row>
    <row r="39" spans="2:14" s="15" customFormat="1" ht="18" customHeight="1">
      <c r="B39" s="1356"/>
      <c r="C39" s="244" t="s">
        <v>31</v>
      </c>
      <c r="D39" s="275" t="s">
        <v>398</v>
      </c>
      <c r="E39" s="1360">
        <v>0</v>
      </c>
      <c r="F39" s="1361"/>
      <c r="G39" s="265">
        <v>0</v>
      </c>
      <c r="H39" s="265">
        <f t="shared" si="1"/>
        <v>0</v>
      </c>
      <c r="I39" s="245" t="s">
        <v>28</v>
      </c>
      <c r="J39" s="1366"/>
      <c r="K39" s="1364"/>
      <c r="L39" s="11">
        <v>1724039089.2245154</v>
      </c>
      <c r="M39"/>
    </row>
    <row r="40" spans="2:14" s="15" customFormat="1" ht="18" customHeight="1">
      <c r="B40" s="1356"/>
      <c r="C40" s="250" t="s">
        <v>490</v>
      </c>
      <c r="D40" s="269" t="s">
        <v>398</v>
      </c>
      <c r="E40" s="1391">
        <f>SUM(E37:F39)</f>
        <v>0</v>
      </c>
      <c r="F40" s="1392"/>
      <c r="G40" s="255">
        <f>SUM(G37:G39)</f>
        <v>5714229372.9359999</v>
      </c>
      <c r="H40" s="270">
        <f t="shared" si="1"/>
        <v>5714229372.9359999</v>
      </c>
      <c r="I40" s="251"/>
      <c r="J40" s="270">
        <f>SUM(J37:J39)</f>
        <v>7675833333.333333</v>
      </c>
      <c r="K40" s="976">
        <f>(H40-J40)/J40</f>
        <v>-0.25555583025478229</v>
      </c>
      <c r="L40" s="11"/>
      <c r="M40"/>
    </row>
    <row r="41" spans="2:14" s="14" customFormat="1" ht="23.25" customHeight="1">
      <c r="B41" s="1356"/>
      <c r="C41" s="674" t="s">
        <v>491</v>
      </c>
      <c r="D41" s="675" t="s">
        <v>398</v>
      </c>
      <c r="E41" s="1353">
        <f>E32+E36+E40</f>
        <v>446697501.02736825</v>
      </c>
      <c r="F41" s="1354"/>
      <c r="G41" s="676">
        <f>G32+G36+G40</f>
        <v>10525831694.011154</v>
      </c>
      <c r="H41" s="676">
        <f t="shared" si="1"/>
        <v>147215267008.38583</v>
      </c>
      <c r="I41" s="308"/>
      <c r="J41" s="676">
        <f>J32+J36+J40</f>
        <v>201962848765.52744</v>
      </c>
      <c r="K41" s="976">
        <f>(H41-J41)/J41</f>
        <v>-0.27107748822013217</v>
      </c>
      <c r="L41" s="13"/>
      <c r="M41"/>
    </row>
    <row r="42" spans="2:14" s="14" customFormat="1" ht="18.75" customHeight="1">
      <c r="B42" s="1357"/>
      <c r="C42" s="271" t="s">
        <v>540</v>
      </c>
      <c r="D42" s="274" t="s">
        <v>454</v>
      </c>
      <c r="E42" s="1351">
        <f>E31-E41</f>
        <v>-446697501.02736825</v>
      </c>
      <c r="F42" s="1352"/>
      <c r="G42" s="276">
        <f>G31-G41</f>
        <v>-10525831694.011154</v>
      </c>
      <c r="H42" s="276">
        <f t="shared" si="1"/>
        <v>-147215267008.38583</v>
      </c>
      <c r="I42" s="257"/>
      <c r="J42" s="257"/>
      <c r="K42" s="257"/>
      <c r="L42" s="13"/>
      <c r="M42"/>
    </row>
    <row r="43" spans="2:14" s="23" customFormat="1" ht="21" customHeight="1">
      <c r="B43" s="1355" t="s">
        <v>547</v>
      </c>
      <c r="C43" s="1370"/>
      <c r="D43" s="1371"/>
      <c r="E43" s="1371"/>
      <c r="F43" s="1371"/>
      <c r="G43" s="1371"/>
      <c r="H43" s="1371"/>
      <c r="I43" s="1371"/>
      <c r="J43" s="1371"/>
      <c r="K43" s="1372"/>
      <c r="L43" s="11"/>
      <c r="M43" s="393"/>
      <c r="N43" s="325"/>
    </row>
    <row r="44" spans="2:14" s="15" customFormat="1" ht="18" customHeight="1">
      <c r="B44" s="1356"/>
      <c r="C44" s="968" t="s">
        <v>26</v>
      </c>
      <c r="D44" s="969" t="s">
        <v>454</v>
      </c>
      <c r="E44" s="1401">
        <v>61421590.042631768</v>
      </c>
      <c r="F44" s="1402"/>
      <c r="G44" s="970">
        <v>15692916666.666666</v>
      </c>
      <c r="H44" s="970">
        <f>(E44*$D$49)+G44</f>
        <v>34487923219.71199</v>
      </c>
      <c r="I44" s="971" t="s">
        <v>27</v>
      </c>
      <c r="J44" s="980">
        <v>48164583333.333336</v>
      </c>
      <c r="K44" s="979">
        <f>(H44-J44)/J44</f>
        <v>-0.28395678249657191</v>
      </c>
      <c r="L44" s="11"/>
      <c r="M44" s="326">
        <f>M43-G43</f>
        <v>0</v>
      </c>
    </row>
    <row r="45" spans="2:14" s="15" customFormat="1" ht="21" customHeight="1">
      <c r="B45" s="1356"/>
      <c r="C45" s="244" t="s">
        <v>32</v>
      </c>
      <c r="D45" s="275" t="s">
        <v>454</v>
      </c>
      <c r="E45" s="1360">
        <v>0</v>
      </c>
      <c r="F45" s="1361"/>
      <c r="G45" s="249">
        <f>'(Rev Contribution) Appendix  A'!C33</f>
        <v>0</v>
      </c>
      <c r="H45" s="249">
        <f>(E45*$D$49)+G45</f>
        <v>0</v>
      </c>
      <c r="I45" s="10" t="s">
        <v>30</v>
      </c>
      <c r="J45" s="981"/>
      <c r="K45" s="982"/>
      <c r="L45" s="11"/>
      <c r="M45" s="326"/>
    </row>
    <row r="46" spans="2:14" s="15" customFormat="1" ht="21" customHeight="1">
      <c r="B46" s="1356"/>
      <c r="C46" s="244" t="s">
        <v>34</v>
      </c>
      <c r="D46" s="275" t="s">
        <v>454</v>
      </c>
      <c r="E46" s="1360">
        <v>0</v>
      </c>
      <c r="F46" s="1361"/>
      <c r="G46" s="249">
        <f>'(Rev Contribution) Appendix  A'!C34</f>
        <v>0</v>
      </c>
      <c r="H46" s="249">
        <f>(E46*$D$49)+G46</f>
        <v>0</v>
      </c>
      <c r="I46" s="10" t="s">
        <v>30</v>
      </c>
      <c r="J46" s="981"/>
      <c r="K46" s="982"/>
      <c r="L46" s="11"/>
      <c r="M46" s="326"/>
    </row>
    <row r="47" spans="2:14" s="15" customFormat="1" ht="21" customHeight="1">
      <c r="B47" s="1356"/>
      <c r="C47" s="674" t="s">
        <v>492</v>
      </c>
      <c r="D47" s="675"/>
      <c r="E47" s="1353">
        <f>SUM(E45:F46)</f>
        <v>0</v>
      </c>
      <c r="F47" s="1354"/>
      <c r="G47" s="676">
        <f>SUM(G45:G46)</f>
        <v>0</v>
      </c>
      <c r="H47" s="676">
        <f>SUM(H45:H46)</f>
        <v>0</v>
      </c>
      <c r="I47" s="308"/>
      <c r="J47" s="308"/>
      <c r="K47" s="308"/>
      <c r="L47" s="11"/>
      <c r="M47" s="326"/>
    </row>
    <row r="48" spans="2:14" s="15" customFormat="1" ht="21" customHeight="1">
      <c r="B48" s="1356"/>
      <c r="C48" s="271" t="s">
        <v>548</v>
      </c>
      <c r="D48" s="274" t="s">
        <v>398</v>
      </c>
      <c r="E48" s="1368"/>
      <c r="F48" s="1369"/>
      <c r="G48" s="273">
        <f>'(Rev Contribution) Appendix  A'!C35</f>
        <v>0</v>
      </c>
      <c r="H48" s="972">
        <f>(E48*$D$49)+G48</f>
        <v>0</v>
      </c>
      <c r="I48" s="17" t="s">
        <v>30</v>
      </c>
      <c r="J48" s="17"/>
      <c r="K48" s="17"/>
      <c r="L48" s="11"/>
    </row>
    <row r="49" spans="2:13" ht="22.5" customHeight="1">
      <c r="B49" s="1349" t="s">
        <v>353</v>
      </c>
      <c r="C49" s="1350"/>
      <c r="D49" s="278">
        <v>306</v>
      </c>
      <c r="E49" s="1358"/>
      <c r="F49" s="1359"/>
      <c r="G49" s="1359"/>
      <c r="H49" s="1359"/>
      <c r="I49" s="1359"/>
      <c r="J49" s="1359"/>
      <c r="K49" s="1359"/>
    </row>
    <row r="51" spans="2:13" ht="23.25">
      <c r="C51" s="231" t="s">
        <v>379</v>
      </c>
      <c r="D51" s="229"/>
      <c r="E51" s="230"/>
    </row>
    <row r="56" spans="2:13">
      <c r="M56" s="33"/>
    </row>
  </sheetData>
  <mergeCells count="60">
    <mergeCell ref="E21:F21"/>
    <mergeCell ref="E28:F28"/>
    <mergeCell ref="E27:F27"/>
    <mergeCell ref="E29:F29"/>
    <mergeCell ref="E22:F22"/>
    <mergeCell ref="E25:F25"/>
    <mergeCell ref="E23:F23"/>
    <mergeCell ref="M38:N38"/>
    <mergeCell ref="E45:F45"/>
    <mergeCell ref="B16:C16"/>
    <mergeCell ref="C17:C18"/>
    <mergeCell ref="D17:D18"/>
    <mergeCell ref="E44:F44"/>
    <mergeCell ref="E36:F36"/>
    <mergeCell ref="B17:B31"/>
    <mergeCell ref="E24:F24"/>
    <mergeCell ref="E26:F26"/>
    <mergeCell ref="M32:N32"/>
    <mergeCell ref="M29:N29"/>
    <mergeCell ref="E18:F18"/>
    <mergeCell ref="E19:F19"/>
    <mergeCell ref="E20:F20"/>
    <mergeCell ref="E40:F40"/>
    <mergeCell ref="E30:F30"/>
    <mergeCell ref="E31:F31"/>
    <mergeCell ref="E32:F32"/>
    <mergeCell ref="E39:F39"/>
    <mergeCell ref="E34:F34"/>
    <mergeCell ref="E33:F33"/>
    <mergeCell ref="E38:F38"/>
    <mergeCell ref="B1:O1"/>
    <mergeCell ref="B2:K2"/>
    <mergeCell ref="E17:H17"/>
    <mergeCell ref="K17:K18"/>
    <mergeCell ref="B4:K4"/>
    <mergeCell ref="B5:B15"/>
    <mergeCell ref="C5:C6"/>
    <mergeCell ref="D5:D6"/>
    <mergeCell ref="E5:H5"/>
    <mergeCell ref="K5:K6"/>
    <mergeCell ref="I5:I6"/>
    <mergeCell ref="I17:I18"/>
    <mergeCell ref="J5:J6"/>
    <mergeCell ref="J17:J18"/>
    <mergeCell ref="B49:C49"/>
    <mergeCell ref="E42:F42"/>
    <mergeCell ref="E41:F41"/>
    <mergeCell ref="B32:B42"/>
    <mergeCell ref="B43:B48"/>
    <mergeCell ref="E47:F47"/>
    <mergeCell ref="E49:K49"/>
    <mergeCell ref="E35:F35"/>
    <mergeCell ref="E37:F37"/>
    <mergeCell ref="E46:F46"/>
    <mergeCell ref="K37:K39"/>
    <mergeCell ref="J33:J35"/>
    <mergeCell ref="J37:J39"/>
    <mergeCell ref="E48:F48"/>
    <mergeCell ref="C43:K43"/>
    <mergeCell ref="K33:K35"/>
  </mergeCells>
  <printOptions horizontalCentered="1" verticalCentered="1"/>
  <pageMargins left="0.25" right="0.25" top="0.75" bottom="0.75" header="0.3" footer="0.3"/>
  <pageSetup paperSize="9" scale="56" orientation="landscape" r:id="rId1"/>
  <ignoredErrors>
    <ignoredError sqref="F9"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7"/>
  <sheetViews>
    <sheetView view="pageBreakPreview" zoomScale="60" zoomScaleNormal="75" workbookViewId="0">
      <selection activeCell="O9" sqref="O9"/>
    </sheetView>
  </sheetViews>
  <sheetFormatPr defaultRowHeight="15.75"/>
  <cols>
    <col min="1" max="1" width="5.42578125" style="46" customWidth="1"/>
    <col min="2" max="2" width="7.85546875" style="47" bestFit="1" customWidth="1"/>
    <col min="3" max="3" width="71.85546875" style="45" customWidth="1"/>
    <col min="4" max="4" width="28.140625" style="45" hidden="1" customWidth="1"/>
    <col min="5" max="5" width="38.140625" style="47" customWidth="1"/>
    <col min="6" max="6" width="30.42578125" style="47" customWidth="1"/>
    <col min="7" max="7" width="24.7109375" style="47" hidden="1" customWidth="1"/>
    <col min="8" max="8" width="20.5703125" style="47" hidden="1" customWidth="1"/>
    <col min="9" max="9" width="22.7109375" style="47" hidden="1" customWidth="1"/>
    <col min="10" max="11" width="17.7109375" style="44" hidden="1" customWidth="1"/>
    <col min="12" max="13" width="20.28515625" style="44" hidden="1" customWidth="1"/>
    <col min="14" max="15" width="20.42578125" style="48" customWidth="1"/>
    <col min="16" max="17" width="20.42578125" style="48" hidden="1" customWidth="1"/>
    <col min="18" max="18" width="22" style="48" bestFit="1" customWidth="1"/>
    <col min="19" max="19" width="24.85546875" style="48" bestFit="1" customWidth="1"/>
    <col min="20" max="20" width="48.5703125" style="44" customWidth="1"/>
    <col min="21" max="21" width="19" style="44" hidden="1" customWidth="1"/>
    <col min="22" max="22" width="20" style="960" customWidth="1"/>
    <col min="23" max="23" width="16.5703125" style="44" hidden="1" customWidth="1"/>
    <col min="24" max="24" width="34.140625" style="46" hidden="1" customWidth="1"/>
    <col min="25" max="16384" width="9.140625" style="46"/>
  </cols>
  <sheetData>
    <row r="1" spans="2:25" s="1206" customFormat="1" ht="26.25" customHeight="1">
      <c r="B1" s="1207" t="s">
        <v>62</v>
      </c>
      <c r="C1" s="1208">
        <v>2019</v>
      </c>
      <c r="D1" s="1209" t="s">
        <v>63</v>
      </c>
      <c r="E1" s="1210" t="s">
        <v>754</v>
      </c>
      <c r="F1" s="1207"/>
      <c r="U1" s="1211"/>
      <c r="V1" s="1212"/>
    </row>
    <row r="2" spans="2:25" s="1213" customFormat="1" ht="67.5" customHeight="1" thickBot="1">
      <c r="B2" s="1599" t="s">
        <v>833</v>
      </c>
      <c r="C2" s="1600"/>
      <c r="D2" s="1600"/>
      <c r="E2" s="1600"/>
      <c r="F2" s="1600"/>
      <c r="G2" s="1600"/>
      <c r="H2" s="1600"/>
      <c r="I2" s="1600"/>
      <c r="J2" s="1600"/>
      <c r="K2" s="1600"/>
      <c r="L2" s="1600"/>
      <c r="M2" s="1600"/>
      <c r="N2" s="1600"/>
      <c r="O2" s="1600"/>
      <c r="P2" s="1600"/>
      <c r="Q2" s="1600"/>
      <c r="R2" s="1600"/>
      <c r="S2" s="1600"/>
      <c r="T2" s="1600"/>
      <c r="U2" s="1600"/>
      <c r="V2" s="1600"/>
    </row>
    <row r="3" spans="2:25" s="34" customFormat="1" ht="63.75" customHeight="1" thickBot="1">
      <c r="B3" s="1585" t="s">
        <v>65</v>
      </c>
      <c r="C3" s="1558" t="s">
        <v>66</v>
      </c>
      <c r="D3" s="1576" t="s">
        <v>67</v>
      </c>
      <c r="E3" s="1558" t="s">
        <v>68</v>
      </c>
      <c r="F3" s="1558"/>
      <c r="G3" s="1576" t="s">
        <v>69</v>
      </c>
      <c r="H3" s="1558" t="s">
        <v>70</v>
      </c>
      <c r="I3" s="1558"/>
      <c r="J3" s="1558" t="s">
        <v>551</v>
      </c>
      <c r="K3" s="1558"/>
      <c r="L3" s="1558" t="s">
        <v>614</v>
      </c>
      <c r="M3" s="1558"/>
      <c r="N3" s="1558" t="s">
        <v>497</v>
      </c>
      <c r="O3" s="1558"/>
      <c r="P3" s="1558" t="s">
        <v>626</v>
      </c>
      <c r="Q3" s="1558"/>
      <c r="R3" s="1558" t="s">
        <v>627</v>
      </c>
      <c r="S3" s="1558"/>
      <c r="T3" s="1558" t="s">
        <v>71</v>
      </c>
      <c r="U3" s="1558" t="s">
        <v>72</v>
      </c>
      <c r="V3" s="1558" t="s">
        <v>498</v>
      </c>
      <c r="W3" s="1560"/>
      <c r="X3" s="1561" t="s">
        <v>73</v>
      </c>
    </row>
    <row r="4" spans="2:25" s="34" customFormat="1" ht="24.75" customHeight="1">
      <c r="B4" s="1586"/>
      <c r="C4" s="1559"/>
      <c r="D4" s="1576"/>
      <c r="E4" s="1225" t="s">
        <v>74</v>
      </c>
      <c r="F4" s="1225" t="s">
        <v>75</v>
      </c>
      <c r="G4" s="1576"/>
      <c r="H4" s="1225" t="s">
        <v>76</v>
      </c>
      <c r="I4" s="1225" t="s">
        <v>77</v>
      </c>
      <c r="J4" s="1225" t="s">
        <v>78</v>
      </c>
      <c r="K4" s="1226" t="s">
        <v>79</v>
      </c>
      <c r="L4" s="1225" t="s">
        <v>78</v>
      </c>
      <c r="M4" s="1226" t="s">
        <v>79</v>
      </c>
      <c r="N4" s="1225" t="s">
        <v>78</v>
      </c>
      <c r="O4" s="1226" t="s">
        <v>79</v>
      </c>
      <c r="P4" s="1225" t="s">
        <v>78</v>
      </c>
      <c r="Q4" s="1226" t="s">
        <v>79</v>
      </c>
      <c r="R4" s="1225" t="s">
        <v>78</v>
      </c>
      <c r="S4" s="1226" t="s">
        <v>79</v>
      </c>
      <c r="T4" s="1559"/>
      <c r="U4" s="1559"/>
      <c r="V4" s="1227" t="s">
        <v>499</v>
      </c>
      <c r="W4" s="1226" t="s">
        <v>79</v>
      </c>
      <c r="X4" s="1562" t="s">
        <v>80</v>
      </c>
    </row>
    <row r="5" spans="2:25" s="34" customFormat="1" ht="63" hidden="1">
      <c r="B5" s="1228"/>
      <c r="C5" s="1229"/>
      <c r="D5" s="1229"/>
      <c r="E5" s="1225"/>
      <c r="F5" s="1225"/>
      <c r="G5" s="1229"/>
      <c r="H5" s="1225"/>
      <c r="I5" s="1225"/>
      <c r="J5" s="1225" t="s">
        <v>500</v>
      </c>
      <c r="K5" s="1226" t="s">
        <v>501</v>
      </c>
      <c r="L5" s="1225" t="s">
        <v>16</v>
      </c>
      <c r="M5" s="1226" t="s">
        <v>20</v>
      </c>
      <c r="N5" s="1225" t="s">
        <v>25</v>
      </c>
      <c r="O5" s="1226" t="s">
        <v>27</v>
      </c>
      <c r="P5" s="1225" t="s">
        <v>552</v>
      </c>
      <c r="Q5" s="1226" t="s">
        <v>553</v>
      </c>
      <c r="R5" s="1225" t="s">
        <v>327</v>
      </c>
      <c r="S5" s="1226" t="s">
        <v>28</v>
      </c>
      <c r="T5" s="1229"/>
      <c r="U5" s="1229"/>
      <c r="V5" s="1227" t="s">
        <v>502</v>
      </c>
      <c r="W5" s="1226" t="s">
        <v>33</v>
      </c>
      <c r="X5" s="1230"/>
    </row>
    <row r="6" spans="2:25" s="35" customFormat="1" ht="25.5" hidden="1" customHeight="1">
      <c r="B6" s="1579" t="s">
        <v>81</v>
      </c>
      <c r="C6" s="1580"/>
      <c r="D6" s="1580"/>
      <c r="E6" s="1580"/>
      <c r="F6" s="1580"/>
      <c r="G6" s="1580"/>
      <c r="H6" s="1580"/>
      <c r="I6" s="1580"/>
      <c r="J6" s="1580"/>
      <c r="K6" s="1580"/>
      <c r="L6" s="1580"/>
      <c r="M6" s="1580"/>
      <c r="N6" s="1580"/>
      <c r="O6" s="1580"/>
      <c r="P6" s="1580"/>
      <c r="Q6" s="1580"/>
      <c r="R6" s="1580"/>
      <c r="S6" s="1580"/>
      <c r="T6" s="1580"/>
      <c r="U6" s="1580"/>
      <c r="V6" s="1580"/>
      <c r="W6" s="1580"/>
      <c r="X6" s="1581"/>
    </row>
    <row r="7" spans="2:25" s="36" customFormat="1" ht="42" customHeight="1">
      <c r="B7" s="1247">
        <v>1</v>
      </c>
      <c r="C7" s="1248" t="s">
        <v>554</v>
      </c>
      <c r="D7" s="1249" t="s">
        <v>83</v>
      </c>
      <c r="E7" s="1250" t="s">
        <v>555</v>
      </c>
      <c r="F7" s="1250" t="s">
        <v>556</v>
      </c>
      <c r="G7" s="1250"/>
      <c r="H7" s="1247">
        <v>2006</v>
      </c>
      <c r="I7" s="1247">
        <v>2011</v>
      </c>
      <c r="J7" s="1251">
        <v>224.78</v>
      </c>
      <c r="K7" s="1250"/>
      <c r="L7" s="1252">
        <v>213.08</v>
      </c>
      <c r="M7" s="1253">
        <v>0</v>
      </c>
      <c r="N7" s="1253">
        <v>0</v>
      </c>
      <c r="O7" s="1253">
        <v>0</v>
      </c>
      <c r="P7" s="1253">
        <v>0</v>
      </c>
      <c r="Q7" s="1253">
        <v>0</v>
      </c>
      <c r="R7" s="1252">
        <f>L7+N7</f>
        <v>213.08</v>
      </c>
      <c r="S7" s="1252">
        <f t="shared" ref="S7:S9" si="0">M7+O7</f>
        <v>0</v>
      </c>
      <c r="T7" s="1254">
        <v>1</v>
      </c>
      <c r="U7" s="1250"/>
      <c r="V7" s="1250"/>
      <c r="W7" s="1231"/>
      <c r="X7" s="1233" t="s">
        <v>557</v>
      </c>
      <c r="Y7" s="959"/>
    </row>
    <row r="8" spans="2:25" s="36" customFormat="1" ht="74.25" customHeight="1">
      <c r="B8" s="1255">
        <v>2</v>
      </c>
      <c r="C8" s="1248" t="s">
        <v>82</v>
      </c>
      <c r="D8" s="1249" t="s">
        <v>83</v>
      </c>
      <c r="E8" s="1256" t="s">
        <v>84</v>
      </c>
      <c r="F8" s="1257" t="s">
        <v>558</v>
      </c>
      <c r="G8" s="1249" t="s">
        <v>85</v>
      </c>
      <c r="H8" s="1258">
        <v>2008</v>
      </c>
      <c r="I8" s="1258">
        <v>2018</v>
      </c>
      <c r="J8" s="1251">
        <v>263.92</v>
      </c>
      <c r="K8" s="1259"/>
      <c r="L8" s="1260">
        <v>1.90460527</v>
      </c>
      <c r="M8" s="1252">
        <v>0</v>
      </c>
      <c r="N8" s="1253">
        <v>0</v>
      </c>
      <c r="O8" s="1253">
        <v>0</v>
      </c>
      <c r="P8" s="1253">
        <v>0</v>
      </c>
      <c r="Q8" s="1253">
        <v>0</v>
      </c>
      <c r="R8" s="1260">
        <f>L8+N8</f>
        <v>1.90460527</v>
      </c>
      <c r="S8" s="1260">
        <f t="shared" si="0"/>
        <v>0</v>
      </c>
      <c r="T8" s="1261">
        <v>83.7</v>
      </c>
      <c r="U8" s="1262">
        <f>100-T8</f>
        <v>16.299999999999997</v>
      </c>
      <c r="V8" s="1263">
        <f>J8-R8-(S8/305)</f>
        <v>262.01539473000003</v>
      </c>
      <c r="W8" s="1234"/>
      <c r="X8" s="1235" t="s">
        <v>559</v>
      </c>
      <c r="Y8" s="959"/>
    </row>
    <row r="9" spans="2:25" s="36" customFormat="1" ht="56.25" customHeight="1">
      <c r="B9" s="1567">
        <v>3</v>
      </c>
      <c r="C9" s="1568" t="s">
        <v>88</v>
      </c>
      <c r="D9" s="1577" t="s">
        <v>83</v>
      </c>
      <c r="E9" s="1577" t="s">
        <v>89</v>
      </c>
      <c r="F9" s="1264" t="s">
        <v>558</v>
      </c>
      <c r="G9" s="1249" t="s">
        <v>85</v>
      </c>
      <c r="H9" s="1258">
        <v>2008</v>
      </c>
      <c r="I9" s="1258"/>
      <c r="J9" s="1251">
        <v>664</v>
      </c>
      <c r="K9" s="1265"/>
      <c r="L9" s="1252">
        <v>283.45999999999998</v>
      </c>
      <c r="M9" s="1252">
        <v>7122.96</v>
      </c>
      <c r="N9" s="1253">
        <v>0</v>
      </c>
      <c r="O9" s="1253">
        <v>0</v>
      </c>
      <c r="P9" s="1253">
        <v>1.4318247000000841</v>
      </c>
      <c r="Q9" s="1253">
        <v>883.99</v>
      </c>
      <c r="R9" s="1252">
        <f>L9+N9</f>
        <v>283.45999999999998</v>
      </c>
      <c r="S9" s="1252">
        <f t="shared" si="0"/>
        <v>7122.96</v>
      </c>
      <c r="T9" s="1556">
        <v>96.93</v>
      </c>
      <c r="U9" s="1556">
        <f>100-T9</f>
        <v>3.0699999999999932</v>
      </c>
      <c r="V9" s="1263">
        <f t="shared" ref="V9:V50" si="1">J9-R9-(S9/305)</f>
        <v>357.18603278688528</v>
      </c>
      <c r="W9" s="1234"/>
      <c r="X9" s="1235"/>
    </row>
    <row r="10" spans="2:25" s="36" customFormat="1" ht="27.75" customHeight="1">
      <c r="B10" s="1567"/>
      <c r="C10" s="1568"/>
      <c r="D10" s="1577"/>
      <c r="E10" s="1577"/>
      <c r="F10" s="1264"/>
      <c r="G10" s="1249" t="s">
        <v>87</v>
      </c>
      <c r="H10" s="1258"/>
      <c r="I10" s="1258"/>
      <c r="J10" s="1251"/>
      <c r="K10" s="1265"/>
      <c r="L10" s="1252"/>
      <c r="M10" s="1266"/>
      <c r="N10" s="1267"/>
      <c r="O10" s="1267"/>
      <c r="P10" s="1253"/>
      <c r="Q10" s="1253"/>
      <c r="R10" s="1252"/>
      <c r="S10" s="1266"/>
      <c r="T10" s="1556"/>
      <c r="U10" s="1556"/>
      <c r="V10" s="1263"/>
      <c r="W10" s="1234"/>
      <c r="X10" s="1235"/>
    </row>
    <row r="11" spans="2:25" s="36" customFormat="1" ht="27.75" customHeight="1">
      <c r="B11" s="1569">
        <v>4</v>
      </c>
      <c r="C11" s="1568" t="s">
        <v>90</v>
      </c>
      <c r="D11" s="1577" t="s">
        <v>91</v>
      </c>
      <c r="E11" s="1577" t="s">
        <v>92</v>
      </c>
      <c r="F11" s="1264" t="s">
        <v>560</v>
      </c>
      <c r="G11" s="1249" t="s">
        <v>85</v>
      </c>
      <c r="H11" s="1258">
        <v>2018</v>
      </c>
      <c r="I11" s="1258">
        <v>2020</v>
      </c>
      <c r="J11" s="1251">
        <v>130.5</v>
      </c>
      <c r="K11" s="1265"/>
      <c r="L11" s="1252">
        <v>24.07</v>
      </c>
      <c r="M11" s="1252">
        <v>767.22</v>
      </c>
      <c r="N11" s="1253">
        <v>0</v>
      </c>
      <c r="O11" s="1253">
        <v>0</v>
      </c>
      <c r="P11" s="1253">
        <v>3.0889229919047558</v>
      </c>
      <c r="Q11" s="1253">
        <v>767.22408905750001</v>
      </c>
      <c r="R11" s="1252">
        <f>L11+N11</f>
        <v>24.07</v>
      </c>
      <c r="S11" s="1252">
        <f>M11+O11</f>
        <v>767.22</v>
      </c>
      <c r="T11" s="1556" t="s">
        <v>561</v>
      </c>
      <c r="U11" s="1268" t="s">
        <v>503</v>
      </c>
      <c r="V11" s="1263">
        <f t="shared" si="1"/>
        <v>103.91452459016394</v>
      </c>
      <c r="W11" s="1234"/>
      <c r="X11" s="1583" t="s">
        <v>93</v>
      </c>
    </row>
    <row r="12" spans="2:25" s="36" customFormat="1" ht="40.5" customHeight="1">
      <c r="B12" s="1569"/>
      <c r="C12" s="1568"/>
      <c r="D12" s="1577"/>
      <c r="E12" s="1577"/>
      <c r="F12" s="1264"/>
      <c r="G12" s="1249" t="s">
        <v>87</v>
      </c>
      <c r="H12" s="1258"/>
      <c r="I12" s="1258"/>
      <c r="J12" s="1251"/>
      <c r="K12" s="1265"/>
      <c r="L12" s="1252"/>
      <c r="M12" s="1252"/>
      <c r="N12" s="1267"/>
      <c r="O12" s="1267"/>
      <c r="P12" s="1253"/>
      <c r="Q12" s="1253"/>
      <c r="R12" s="1252"/>
      <c r="S12" s="1266"/>
      <c r="T12" s="1556"/>
      <c r="U12" s="1268"/>
      <c r="V12" s="1263"/>
      <c r="W12" s="1234"/>
      <c r="X12" s="1583"/>
    </row>
    <row r="13" spans="2:25" s="36" customFormat="1" ht="27.75" customHeight="1">
      <c r="B13" s="1569">
        <v>5</v>
      </c>
      <c r="C13" s="1582" t="s">
        <v>94</v>
      </c>
      <c r="D13" s="1578" t="s">
        <v>95</v>
      </c>
      <c r="E13" s="1578" t="s">
        <v>96</v>
      </c>
      <c r="F13" s="1570" t="s">
        <v>562</v>
      </c>
      <c r="G13" s="1269" t="s">
        <v>85</v>
      </c>
      <c r="H13" s="1258">
        <v>2017</v>
      </c>
      <c r="I13" s="1258"/>
      <c r="J13" s="1270">
        <v>118.6</v>
      </c>
      <c r="K13" s="1265"/>
      <c r="L13" s="1252">
        <v>0</v>
      </c>
      <c r="M13" s="1252">
        <v>597.79</v>
      </c>
      <c r="N13" s="1253">
        <v>0</v>
      </c>
      <c r="O13" s="1253">
        <v>0</v>
      </c>
      <c r="P13" s="1253">
        <v>0</v>
      </c>
      <c r="Q13" s="1253">
        <v>22.11</v>
      </c>
      <c r="R13" s="1252">
        <f>L13+N13</f>
        <v>0</v>
      </c>
      <c r="S13" s="1252">
        <f>M13+O13</f>
        <v>597.79</v>
      </c>
      <c r="T13" s="1584">
        <v>43.38</v>
      </c>
      <c r="U13" s="1556">
        <f>100-T13</f>
        <v>56.62</v>
      </c>
      <c r="V13" s="1271">
        <f>J13-R13-(S13/305)</f>
        <v>116.64003278688524</v>
      </c>
      <c r="W13" s="1236"/>
      <c r="X13" s="1557"/>
    </row>
    <row r="14" spans="2:25" s="36" customFormat="1" ht="27.75" customHeight="1">
      <c r="B14" s="1569"/>
      <c r="C14" s="1582"/>
      <c r="D14" s="1578"/>
      <c r="E14" s="1578"/>
      <c r="F14" s="1572"/>
      <c r="G14" s="1269" t="s">
        <v>87</v>
      </c>
      <c r="H14" s="1258"/>
      <c r="I14" s="1258"/>
      <c r="J14" s="1270"/>
      <c r="K14" s="1265"/>
      <c r="L14" s="1272"/>
      <c r="M14" s="1273"/>
      <c r="N14" s="1267"/>
      <c r="O14" s="1267"/>
      <c r="P14" s="1253"/>
      <c r="Q14" s="1253"/>
      <c r="R14" s="1252"/>
      <c r="S14" s="1274"/>
      <c r="T14" s="1584"/>
      <c r="U14" s="1556"/>
      <c r="V14" s="1271"/>
      <c r="W14" s="1236"/>
      <c r="X14" s="1557"/>
    </row>
    <row r="15" spans="2:25" s="36" customFormat="1" ht="40.5" customHeight="1">
      <c r="B15" s="1569">
        <v>6</v>
      </c>
      <c r="C15" s="1568" t="s">
        <v>97</v>
      </c>
      <c r="D15" s="1249" t="s">
        <v>563</v>
      </c>
      <c r="E15" s="1249" t="s">
        <v>99</v>
      </c>
      <c r="F15" s="1264"/>
      <c r="G15" s="1264"/>
      <c r="H15" s="1258"/>
      <c r="I15" s="1258"/>
      <c r="J15" s="1535">
        <v>5153</v>
      </c>
      <c r="K15" s="1538"/>
      <c r="L15" s="1532">
        <v>22.19</v>
      </c>
      <c r="M15" s="1532">
        <v>1940.1256265104764</v>
      </c>
      <c r="N15" s="1541">
        <v>0</v>
      </c>
      <c r="O15" s="1544">
        <v>0</v>
      </c>
      <c r="P15" s="1541">
        <v>1.91</v>
      </c>
      <c r="Q15" s="1541">
        <v>0</v>
      </c>
      <c r="R15" s="1532">
        <f>L15+N15</f>
        <v>22.19</v>
      </c>
      <c r="S15" s="1532">
        <f>M15+O15</f>
        <v>1940.1256265104764</v>
      </c>
      <c r="T15" s="1268" t="s">
        <v>564</v>
      </c>
      <c r="U15" s="1268" t="s">
        <v>504</v>
      </c>
      <c r="V15" s="1263"/>
      <c r="W15" s="1237"/>
      <c r="X15" s="1238"/>
    </row>
    <row r="16" spans="2:25" s="36" customFormat="1" ht="48.75" customHeight="1">
      <c r="B16" s="1569"/>
      <c r="C16" s="1568"/>
      <c r="D16" s="1249" t="s">
        <v>563</v>
      </c>
      <c r="E16" s="1249" t="s">
        <v>100</v>
      </c>
      <c r="F16" s="1264"/>
      <c r="G16" s="1264"/>
      <c r="H16" s="1258"/>
      <c r="I16" s="1258"/>
      <c r="J16" s="1536"/>
      <c r="K16" s="1539"/>
      <c r="L16" s="1533"/>
      <c r="M16" s="1533"/>
      <c r="N16" s="1542"/>
      <c r="O16" s="1545"/>
      <c r="P16" s="1542"/>
      <c r="Q16" s="1542"/>
      <c r="R16" s="1533"/>
      <c r="S16" s="1533"/>
      <c r="T16" s="1268" t="s">
        <v>565</v>
      </c>
      <c r="U16" s="1268" t="s">
        <v>504</v>
      </c>
      <c r="V16" s="1263"/>
      <c r="W16" s="1237"/>
      <c r="X16" s="1238"/>
    </row>
    <row r="17" spans="2:24" s="36" customFormat="1" ht="63" customHeight="1">
      <c r="B17" s="1569"/>
      <c r="C17" s="1568"/>
      <c r="D17" s="1275" t="s">
        <v>566</v>
      </c>
      <c r="E17" s="1249" t="s">
        <v>101</v>
      </c>
      <c r="F17" s="1264"/>
      <c r="G17" s="1264"/>
      <c r="H17" s="1258" t="s">
        <v>567</v>
      </c>
      <c r="I17" s="1258">
        <v>2021</v>
      </c>
      <c r="J17" s="1537"/>
      <c r="K17" s="1540"/>
      <c r="L17" s="1534"/>
      <c r="M17" s="1534"/>
      <c r="N17" s="1543"/>
      <c r="O17" s="1546"/>
      <c r="P17" s="1543"/>
      <c r="Q17" s="1543"/>
      <c r="R17" s="1534"/>
      <c r="S17" s="1534"/>
      <c r="T17" s="1261" t="s">
        <v>568</v>
      </c>
      <c r="U17" s="1268" t="s">
        <v>504</v>
      </c>
      <c r="V17" s="1263">
        <f>J15-R15-(S15/305)</f>
        <v>5124.4489323720973</v>
      </c>
      <c r="W17" s="1239"/>
      <c r="X17" s="1240" t="s">
        <v>102</v>
      </c>
    </row>
    <row r="18" spans="2:24" s="36" customFormat="1" ht="49.5" customHeight="1">
      <c r="B18" s="1276">
        <v>7</v>
      </c>
      <c r="C18" s="1248" t="s">
        <v>103</v>
      </c>
      <c r="D18" s="1277" t="s">
        <v>569</v>
      </c>
      <c r="E18" s="1249" t="s">
        <v>104</v>
      </c>
      <c r="F18" s="1264" t="s">
        <v>570</v>
      </c>
      <c r="G18" s="1264"/>
      <c r="H18" s="1258"/>
      <c r="I18" s="1258" t="s">
        <v>571</v>
      </c>
      <c r="J18" s="1251">
        <v>60</v>
      </c>
      <c r="K18" s="1265"/>
      <c r="L18" s="1252">
        <v>8.3049854300000003</v>
      </c>
      <c r="M18" s="1252">
        <v>0</v>
      </c>
      <c r="N18" s="1253">
        <v>0</v>
      </c>
      <c r="O18" s="1253">
        <v>0</v>
      </c>
      <c r="P18" s="1253">
        <v>0</v>
      </c>
      <c r="Q18" s="1253">
        <v>0</v>
      </c>
      <c r="R18" s="1252">
        <f t="shared" ref="R18:S19" si="2">L18+N18</f>
        <v>8.3049854300000003</v>
      </c>
      <c r="S18" s="1252">
        <f t="shared" si="2"/>
        <v>0</v>
      </c>
      <c r="T18" s="1268" t="s">
        <v>572</v>
      </c>
      <c r="U18" s="1268" t="s">
        <v>504</v>
      </c>
      <c r="V18" s="1263">
        <f t="shared" si="1"/>
        <v>51.695014569999998</v>
      </c>
      <c r="W18" s="1237"/>
      <c r="X18" s="1241"/>
    </row>
    <row r="19" spans="2:24" s="36" customFormat="1" ht="108" customHeight="1">
      <c r="B19" s="1276">
        <v>8</v>
      </c>
      <c r="C19" s="1278" t="s">
        <v>573</v>
      </c>
      <c r="D19" s="1279" t="s">
        <v>574</v>
      </c>
      <c r="E19" s="1280" t="s">
        <v>92</v>
      </c>
      <c r="F19" s="1280" t="s">
        <v>575</v>
      </c>
      <c r="G19" s="1280"/>
      <c r="H19" s="1280">
        <v>2015</v>
      </c>
      <c r="I19" s="1280"/>
      <c r="J19" s="1270">
        <v>2050.1999999999998</v>
      </c>
      <c r="K19" s="1265"/>
      <c r="L19" s="1272">
        <v>11.440124815000001</v>
      </c>
      <c r="M19" s="1272">
        <v>9001.9705784028574</v>
      </c>
      <c r="N19" s="1253">
        <v>0</v>
      </c>
      <c r="O19" s="1253">
        <v>0</v>
      </c>
      <c r="P19" s="1253">
        <v>0</v>
      </c>
      <c r="Q19" s="1253">
        <v>0</v>
      </c>
      <c r="R19" s="1272">
        <f t="shared" si="2"/>
        <v>11.440124815000001</v>
      </c>
      <c r="S19" s="1272">
        <f t="shared" si="2"/>
        <v>9001.9705784028574</v>
      </c>
      <c r="T19" s="1281" t="s">
        <v>576</v>
      </c>
      <c r="U19" s="1281" t="s">
        <v>504</v>
      </c>
      <c r="V19" s="1271">
        <f t="shared" si="1"/>
        <v>2009.245217550892</v>
      </c>
      <c r="W19" s="1242"/>
      <c r="X19" s="1243"/>
    </row>
    <row r="20" spans="2:24" s="36" customFormat="1" ht="27.75" customHeight="1">
      <c r="B20" s="1569">
        <v>9</v>
      </c>
      <c r="C20" s="1568" t="s">
        <v>105</v>
      </c>
      <c r="D20" s="1577" t="s">
        <v>106</v>
      </c>
      <c r="E20" s="1577" t="s">
        <v>107</v>
      </c>
      <c r="F20" s="1570" t="s">
        <v>577</v>
      </c>
      <c r="G20" s="1249" t="s">
        <v>85</v>
      </c>
      <c r="H20" s="1573">
        <v>2013</v>
      </c>
      <c r="I20" s="1573">
        <v>2019</v>
      </c>
      <c r="J20" s="1553">
        <v>988.83</v>
      </c>
      <c r="K20" s="1538"/>
      <c r="L20" s="1532">
        <v>432.49779999999998</v>
      </c>
      <c r="M20" s="1532">
        <v>47733.93</v>
      </c>
      <c r="N20" s="1541">
        <v>0</v>
      </c>
      <c r="O20" s="1541">
        <v>0</v>
      </c>
      <c r="P20" s="1541">
        <v>7.12</v>
      </c>
      <c r="Q20" s="1541">
        <v>133.55000000000001</v>
      </c>
      <c r="R20" s="1532">
        <f>L20+N20</f>
        <v>432.49779999999998</v>
      </c>
      <c r="S20" s="1532">
        <f>M20+O20</f>
        <v>47733.93</v>
      </c>
      <c r="T20" s="1547">
        <v>90.25</v>
      </c>
      <c r="U20" s="1550">
        <f>100-T20</f>
        <v>9.75</v>
      </c>
      <c r="V20" s="1587">
        <f>J20-R20-(S20/305)</f>
        <v>399.82751147540989</v>
      </c>
      <c r="W20" s="1244"/>
      <c r="X20" s="1590"/>
    </row>
    <row r="21" spans="2:24" s="36" customFormat="1" ht="27.75" customHeight="1">
      <c r="B21" s="1569"/>
      <c r="C21" s="1568"/>
      <c r="D21" s="1577"/>
      <c r="E21" s="1577"/>
      <c r="F21" s="1571"/>
      <c r="G21" s="1249" t="s">
        <v>87</v>
      </c>
      <c r="H21" s="1574"/>
      <c r="I21" s="1574"/>
      <c r="J21" s="1554"/>
      <c r="K21" s="1539"/>
      <c r="L21" s="1533"/>
      <c r="M21" s="1533"/>
      <c r="N21" s="1542"/>
      <c r="O21" s="1542"/>
      <c r="P21" s="1542"/>
      <c r="Q21" s="1542"/>
      <c r="R21" s="1533"/>
      <c r="S21" s="1533"/>
      <c r="T21" s="1548"/>
      <c r="U21" s="1551"/>
      <c r="V21" s="1588"/>
      <c r="W21" s="1239"/>
      <c r="X21" s="1590"/>
    </row>
    <row r="22" spans="2:24" s="36" customFormat="1" ht="27.75" customHeight="1">
      <c r="B22" s="1569"/>
      <c r="C22" s="1568"/>
      <c r="D22" s="1577" t="s">
        <v>108</v>
      </c>
      <c r="E22" s="1577" t="s">
        <v>84</v>
      </c>
      <c r="F22" s="1571"/>
      <c r="G22" s="1249" t="s">
        <v>85</v>
      </c>
      <c r="H22" s="1574"/>
      <c r="I22" s="1574"/>
      <c r="J22" s="1554"/>
      <c r="K22" s="1539"/>
      <c r="L22" s="1533"/>
      <c r="M22" s="1533"/>
      <c r="N22" s="1542"/>
      <c r="O22" s="1542"/>
      <c r="P22" s="1542"/>
      <c r="Q22" s="1542"/>
      <c r="R22" s="1533"/>
      <c r="S22" s="1533"/>
      <c r="T22" s="1548"/>
      <c r="U22" s="1551"/>
      <c r="V22" s="1588"/>
      <c r="W22" s="1232"/>
      <c r="X22" s="1590"/>
    </row>
    <row r="23" spans="2:24" s="36" customFormat="1" ht="27.75" customHeight="1">
      <c r="B23" s="1569"/>
      <c r="C23" s="1568"/>
      <c r="D23" s="1577"/>
      <c r="E23" s="1577"/>
      <c r="F23" s="1572"/>
      <c r="G23" s="1249" t="s">
        <v>87</v>
      </c>
      <c r="H23" s="1575"/>
      <c r="I23" s="1575"/>
      <c r="J23" s="1555"/>
      <c r="K23" s="1540"/>
      <c r="L23" s="1534"/>
      <c r="M23" s="1534"/>
      <c r="N23" s="1543"/>
      <c r="O23" s="1543"/>
      <c r="P23" s="1543"/>
      <c r="Q23" s="1543"/>
      <c r="R23" s="1534"/>
      <c r="S23" s="1534"/>
      <c r="T23" s="1549"/>
      <c r="U23" s="1552"/>
      <c r="V23" s="1589"/>
      <c r="W23" s="1239"/>
      <c r="X23" s="1590"/>
    </row>
    <row r="24" spans="2:24" s="36" customFormat="1" ht="35.25" customHeight="1">
      <c r="B24" s="1591">
        <v>10</v>
      </c>
      <c r="C24" s="1593" t="s">
        <v>109</v>
      </c>
      <c r="D24" s="1249" t="s">
        <v>95</v>
      </c>
      <c r="E24" s="1249" t="s">
        <v>578</v>
      </c>
      <c r="F24" s="1282" t="s">
        <v>579</v>
      </c>
      <c r="G24" s="1249"/>
      <c r="H24" s="1283">
        <v>2018</v>
      </c>
      <c r="I24" s="1283">
        <v>2019</v>
      </c>
      <c r="J24" s="1284">
        <v>16.7</v>
      </c>
      <c r="K24" s="1285"/>
      <c r="L24" s="1286"/>
      <c r="M24" s="1286"/>
      <c r="N24" s="1287"/>
      <c r="O24" s="1287"/>
      <c r="P24" s="1253"/>
      <c r="Q24" s="1253"/>
      <c r="R24" s="1286"/>
      <c r="S24" s="1286"/>
      <c r="T24" s="1288"/>
      <c r="U24" s="1289"/>
      <c r="V24" s="1290"/>
      <c r="W24" s="1239"/>
      <c r="X24" s="1238"/>
    </row>
    <row r="25" spans="2:24" s="36" customFormat="1" ht="45" customHeight="1">
      <c r="B25" s="1592"/>
      <c r="C25" s="1594"/>
      <c r="D25" s="1291" t="s">
        <v>110</v>
      </c>
      <c r="E25" s="1249" t="s">
        <v>111</v>
      </c>
      <c r="F25" s="1264" t="s">
        <v>580</v>
      </c>
      <c r="G25" s="1264"/>
      <c r="H25" s="1258">
        <v>2018</v>
      </c>
      <c r="I25" s="1258"/>
      <c r="J25" s="1251">
        <f>29.08+5.56</f>
        <v>34.64</v>
      </c>
      <c r="K25" s="1265">
        <f>2187+587</f>
        <v>2774</v>
      </c>
      <c r="L25" s="1252">
        <v>0</v>
      </c>
      <c r="M25" s="1252">
        <v>0</v>
      </c>
      <c r="N25" s="1253">
        <v>0</v>
      </c>
      <c r="O25" s="1253">
        <v>0</v>
      </c>
      <c r="P25" s="1253">
        <v>0</v>
      </c>
      <c r="Q25" s="1253">
        <v>0</v>
      </c>
      <c r="R25" s="1252">
        <f t="shared" ref="R25:S30" si="3">L25+N25</f>
        <v>0</v>
      </c>
      <c r="S25" s="1252">
        <f t="shared" si="3"/>
        <v>0</v>
      </c>
      <c r="T25" s="1268" t="s">
        <v>581</v>
      </c>
      <c r="U25" s="1268" t="s">
        <v>504</v>
      </c>
      <c r="V25" s="1263"/>
      <c r="W25" s="1237"/>
      <c r="X25" s="1245"/>
    </row>
    <row r="26" spans="2:24" s="36" customFormat="1" ht="75" customHeight="1">
      <c r="B26" s="1276">
        <v>11</v>
      </c>
      <c r="C26" s="1248" t="s">
        <v>582</v>
      </c>
      <c r="D26" s="1291" t="s">
        <v>583</v>
      </c>
      <c r="E26" s="1277" t="s">
        <v>584</v>
      </c>
      <c r="F26" s="1258"/>
      <c r="G26" s="1258"/>
      <c r="H26" s="1258">
        <v>2018</v>
      </c>
      <c r="I26" s="1258"/>
      <c r="J26" s="1251">
        <v>13000</v>
      </c>
      <c r="K26" s="1265"/>
      <c r="L26" s="1252">
        <v>2.46</v>
      </c>
      <c r="M26" s="1252">
        <v>0</v>
      </c>
      <c r="N26" s="1253">
        <v>0</v>
      </c>
      <c r="O26" s="1253">
        <v>0</v>
      </c>
      <c r="P26" s="1253">
        <v>0</v>
      </c>
      <c r="Q26" s="1253">
        <v>0</v>
      </c>
      <c r="R26" s="1252">
        <f t="shared" si="3"/>
        <v>2.46</v>
      </c>
      <c r="S26" s="1252">
        <f t="shared" si="3"/>
        <v>0</v>
      </c>
      <c r="T26" s="1268" t="s">
        <v>585</v>
      </c>
      <c r="U26" s="1268" t="s">
        <v>504</v>
      </c>
      <c r="V26" s="1263">
        <f t="shared" si="1"/>
        <v>12997.54</v>
      </c>
      <c r="W26" s="1237"/>
      <c r="X26" s="1238"/>
    </row>
    <row r="27" spans="2:24" s="36" customFormat="1" ht="99.75" customHeight="1">
      <c r="B27" s="1276">
        <v>12</v>
      </c>
      <c r="C27" s="1248" t="s">
        <v>112</v>
      </c>
      <c r="D27" s="1291" t="s">
        <v>98</v>
      </c>
      <c r="E27" s="1277" t="s">
        <v>586</v>
      </c>
      <c r="F27" s="1292"/>
      <c r="G27" s="1292"/>
      <c r="H27" s="1292"/>
      <c r="I27" s="1292"/>
      <c r="J27" s="1251">
        <v>269.39999999999998</v>
      </c>
      <c r="K27" s="1265"/>
      <c r="L27" s="1252">
        <v>0</v>
      </c>
      <c r="M27" s="1252">
        <v>0</v>
      </c>
      <c r="N27" s="1253">
        <v>0</v>
      </c>
      <c r="O27" s="1253">
        <v>0</v>
      </c>
      <c r="P27" s="1253">
        <v>0</v>
      </c>
      <c r="Q27" s="1253">
        <v>0</v>
      </c>
      <c r="R27" s="1252">
        <f t="shared" si="3"/>
        <v>0</v>
      </c>
      <c r="S27" s="1252">
        <f t="shared" si="3"/>
        <v>0</v>
      </c>
      <c r="T27" s="1268" t="s">
        <v>587</v>
      </c>
      <c r="U27" s="1268" t="s">
        <v>504</v>
      </c>
      <c r="V27" s="1263"/>
      <c r="W27" s="1237"/>
      <c r="X27" s="1238"/>
    </row>
    <row r="28" spans="2:24" s="36" customFormat="1" ht="119.25" customHeight="1">
      <c r="B28" s="1276">
        <v>13</v>
      </c>
      <c r="C28" s="1248" t="s">
        <v>588</v>
      </c>
      <c r="D28" s="1291" t="s">
        <v>589</v>
      </c>
      <c r="E28" s="1293" t="s">
        <v>590</v>
      </c>
      <c r="F28" s="1258" t="s">
        <v>590</v>
      </c>
      <c r="G28" s="1292"/>
      <c r="H28" s="1292">
        <v>2018</v>
      </c>
      <c r="I28" s="1292"/>
      <c r="J28" s="1251">
        <v>367.41</v>
      </c>
      <c r="K28" s="1265"/>
      <c r="L28" s="1252">
        <v>100.67</v>
      </c>
      <c r="M28" s="1252">
        <v>395.6</v>
      </c>
      <c r="N28" s="1253">
        <v>0</v>
      </c>
      <c r="O28" s="1253">
        <v>95.548086233297681</v>
      </c>
      <c r="P28" s="1253">
        <v>0.668095059048045</v>
      </c>
      <c r="Q28" s="1253">
        <v>320.62100545799996</v>
      </c>
      <c r="R28" s="1252">
        <f t="shared" si="3"/>
        <v>100.67</v>
      </c>
      <c r="S28" s="1252">
        <f t="shared" si="3"/>
        <v>491.1480862332977</v>
      </c>
      <c r="T28" s="1268" t="s">
        <v>591</v>
      </c>
      <c r="U28" s="1268" t="s">
        <v>504</v>
      </c>
      <c r="V28" s="1263">
        <f t="shared" si="1"/>
        <v>265.1296784057925</v>
      </c>
      <c r="W28" s="1237"/>
      <c r="X28" s="1238"/>
    </row>
    <row r="29" spans="2:24" s="36" customFormat="1" ht="96.75" customHeight="1">
      <c r="B29" s="1276">
        <v>14</v>
      </c>
      <c r="C29" s="1248" t="s">
        <v>113</v>
      </c>
      <c r="D29" s="1291" t="s">
        <v>592</v>
      </c>
      <c r="E29" s="1293" t="s">
        <v>593</v>
      </c>
      <c r="F29" s="1292"/>
      <c r="G29" s="1292"/>
      <c r="H29" s="1292"/>
      <c r="I29" s="1292"/>
      <c r="J29" s="1251">
        <v>636.95000000000005</v>
      </c>
      <c r="K29" s="1265"/>
      <c r="L29" s="1252">
        <v>2.77</v>
      </c>
      <c r="M29" s="1252">
        <v>89.48</v>
      </c>
      <c r="N29" s="1253">
        <v>0</v>
      </c>
      <c r="O29" s="1253">
        <v>5.1339489900000075</v>
      </c>
      <c r="P29" s="1253">
        <v>0.94097333999999999</v>
      </c>
      <c r="Q29" s="1253">
        <v>33.607087660000005</v>
      </c>
      <c r="R29" s="1252">
        <f t="shared" si="3"/>
        <v>2.77</v>
      </c>
      <c r="S29" s="1252">
        <f t="shared" si="3"/>
        <v>94.613948990000011</v>
      </c>
      <c r="T29" s="1268" t="s">
        <v>594</v>
      </c>
      <c r="U29" s="1268" t="s">
        <v>504</v>
      </c>
      <c r="V29" s="1263">
        <f t="shared" si="1"/>
        <v>633.86979033118041</v>
      </c>
      <c r="W29" s="1237"/>
      <c r="X29" s="1238"/>
    </row>
    <row r="30" spans="2:24" s="36" customFormat="1" ht="27.75" customHeight="1">
      <c r="B30" s="1567">
        <v>15</v>
      </c>
      <c r="C30" s="1568" t="s">
        <v>114</v>
      </c>
      <c r="D30" s="1596" t="s">
        <v>115</v>
      </c>
      <c r="E30" s="1598" t="s">
        <v>116</v>
      </c>
      <c r="F30" s="1294" t="s">
        <v>595</v>
      </c>
      <c r="G30" s="1249" t="s">
        <v>85</v>
      </c>
      <c r="H30" s="1258">
        <v>2018</v>
      </c>
      <c r="I30" s="1258"/>
      <c r="J30" s="1251">
        <v>56</v>
      </c>
      <c r="K30" s="1265"/>
      <c r="L30" s="1252">
        <v>0</v>
      </c>
      <c r="M30" s="1252">
        <v>61.368253825000004</v>
      </c>
      <c r="N30" s="1253">
        <v>0</v>
      </c>
      <c r="O30" s="1253">
        <v>0</v>
      </c>
      <c r="P30" s="1253">
        <v>0</v>
      </c>
      <c r="Q30" s="1253">
        <v>0</v>
      </c>
      <c r="R30" s="1252">
        <f t="shared" si="3"/>
        <v>0</v>
      </c>
      <c r="S30" s="1252">
        <f t="shared" si="3"/>
        <v>61.368253825000004</v>
      </c>
      <c r="T30" s="1556" t="s">
        <v>596</v>
      </c>
      <c r="U30" s="1556">
        <v>25.84</v>
      </c>
      <c r="V30" s="1263">
        <f t="shared" si="1"/>
        <v>55.798792610409834</v>
      </c>
      <c r="W30" s="1239"/>
      <c r="X30" s="1590"/>
    </row>
    <row r="31" spans="2:24" s="36" customFormat="1" ht="27.75" customHeight="1">
      <c r="B31" s="1567"/>
      <c r="C31" s="1568"/>
      <c r="D31" s="1596"/>
      <c r="E31" s="1598"/>
      <c r="F31" s="1294"/>
      <c r="G31" s="1249" t="s">
        <v>87</v>
      </c>
      <c r="H31" s="1258"/>
      <c r="I31" s="1258"/>
      <c r="J31" s="1251"/>
      <c r="K31" s="1265"/>
      <c r="L31" s="1252"/>
      <c r="M31" s="1252"/>
      <c r="N31" s="1267"/>
      <c r="O31" s="1267"/>
      <c r="P31" s="1253"/>
      <c r="Q31" s="1253"/>
      <c r="R31" s="1266"/>
      <c r="S31" s="1266"/>
      <c r="T31" s="1556"/>
      <c r="U31" s="1556"/>
      <c r="V31" s="1263"/>
      <c r="W31" s="1239"/>
      <c r="X31" s="1590"/>
    </row>
    <row r="32" spans="2:24" s="36" customFormat="1" ht="27.75" customHeight="1">
      <c r="B32" s="1567">
        <v>16</v>
      </c>
      <c r="C32" s="1568" t="s">
        <v>117</v>
      </c>
      <c r="D32" s="1596" t="s">
        <v>118</v>
      </c>
      <c r="E32" s="1597" t="s">
        <v>119</v>
      </c>
      <c r="F32" s="1295" t="s">
        <v>597</v>
      </c>
      <c r="G32" s="1249" t="s">
        <v>85</v>
      </c>
      <c r="H32" s="1258">
        <v>2018</v>
      </c>
      <c r="I32" s="1258"/>
      <c r="J32" s="1251">
        <v>12.5</v>
      </c>
      <c r="K32" s="1265"/>
      <c r="L32" s="1252">
        <v>0</v>
      </c>
      <c r="M32" s="1252">
        <v>66.59</v>
      </c>
      <c r="N32" s="1253">
        <v>0</v>
      </c>
      <c r="O32" s="1296">
        <v>0</v>
      </c>
      <c r="P32" s="1253">
        <v>0</v>
      </c>
      <c r="Q32" s="1253">
        <v>0</v>
      </c>
      <c r="R32" s="1252">
        <f t="shared" ref="R32:S32" si="4">L32+N32</f>
        <v>0</v>
      </c>
      <c r="S32" s="1252">
        <f t="shared" si="4"/>
        <v>66.59</v>
      </c>
      <c r="T32" s="1595" t="s">
        <v>596</v>
      </c>
      <c r="U32" s="1556">
        <v>0</v>
      </c>
      <c r="V32" s="1263">
        <f t="shared" si="1"/>
        <v>12.281672131147541</v>
      </c>
      <c r="W32" s="1239"/>
      <c r="X32" s="1590"/>
    </row>
    <row r="33" spans="1:25" s="36" customFormat="1" ht="60" customHeight="1">
      <c r="B33" s="1567"/>
      <c r="C33" s="1568"/>
      <c r="D33" s="1596"/>
      <c r="E33" s="1597"/>
      <c r="F33" s="1295"/>
      <c r="G33" s="1249" t="s">
        <v>87</v>
      </c>
      <c r="H33" s="1258"/>
      <c r="I33" s="1258"/>
      <c r="J33" s="1251"/>
      <c r="K33" s="1265"/>
      <c r="L33" s="1252"/>
      <c r="M33" s="1252"/>
      <c r="N33" s="1267"/>
      <c r="O33" s="1267"/>
      <c r="P33" s="1253"/>
      <c r="Q33" s="1253"/>
      <c r="R33" s="1266"/>
      <c r="S33" s="1266"/>
      <c r="T33" s="1595"/>
      <c r="U33" s="1556"/>
      <c r="V33" s="1263"/>
      <c r="W33" s="1239"/>
      <c r="X33" s="1590"/>
    </row>
    <row r="34" spans="1:25" s="36" customFormat="1" ht="27.75" customHeight="1">
      <c r="B34" s="1567">
        <v>17</v>
      </c>
      <c r="C34" s="1568" t="s">
        <v>120</v>
      </c>
      <c r="D34" s="1596" t="s">
        <v>121</v>
      </c>
      <c r="E34" s="1597" t="s">
        <v>122</v>
      </c>
      <c r="F34" s="1295" t="s">
        <v>598</v>
      </c>
      <c r="G34" s="1249" t="s">
        <v>85</v>
      </c>
      <c r="H34" s="1258">
        <v>2018</v>
      </c>
      <c r="I34" s="1258"/>
      <c r="J34" s="1251">
        <v>14.5</v>
      </c>
      <c r="K34" s="1265"/>
      <c r="L34" s="1252">
        <v>0</v>
      </c>
      <c r="M34" s="1252">
        <v>70.923831719999995</v>
      </c>
      <c r="N34" s="1253">
        <v>0</v>
      </c>
      <c r="O34" s="1296">
        <v>0</v>
      </c>
      <c r="P34" s="1253">
        <v>0</v>
      </c>
      <c r="Q34" s="1253">
        <v>0</v>
      </c>
      <c r="R34" s="1252">
        <f t="shared" ref="R34:S34" si="5">L34+N34</f>
        <v>0</v>
      </c>
      <c r="S34" s="1252">
        <f t="shared" si="5"/>
        <v>70.923831719999995</v>
      </c>
      <c r="T34" s="1595" t="s">
        <v>596</v>
      </c>
      <c r="U34" s="1556">
        <v>0</v>
      </c>
      <c r="V34" s="1263">
        <f t="shared" si="1"/>
        <v>14.267462846819672</v>
      </c>
      <c r="W34" s="1239"/>
      <c r="X34" s="1590"/>
    </row>
    <row r="35" spans="1:25" s="36" customFormat="1" ht="69" customHeight="1">
      <c r="B35" s="1567"/>
      <c r="C35" s="1568"/>
      <c r="D35" s="1596"/>
      <c r="E35" s="1597"/>
      <c r="F35" s="1295"/>
      <c r="G35" s="1249" t="s">
        <v>87</v>
      </c>
      <c r="H35" s="1258"/>
      <c r="I35" s="1258"/>
      <c r="J35" s="1251"/>
      <c r="K35" s="1265"/>
      <c r="L35" s="1252"/>
      <c r="M35" s="1252"/>
      <c r="N35" s="1267"/>
      <c r="O35" s="1267"/>
      <c r="P35" s="1253"/>
      <c r="Q35" s="1253"/>
      <c r="R35" s="1266"/>
      <c r="S35" s="1266"/>
      <c r="T35" s="1595"/>
      <c r="U35" s="1556"/>
      <c r="V35" s="1263"/>
      <c r="W35" s="1239"/>
      <c r="X35" s="1590"/>
    </row>
    <row r="36" spans="1:25" s="36" customFormat="1" ht="27.75" customHeight="1">
      <c r="B36" s="1567">
        <v>18</v>
      </c>
      <c r="C36" s="1568" t="s">
        <v>123</v>
      </c>
      <c r="D36" s="1596" t="s">
        <v>124</v>
      </c>
      <c r="E36" s="1597" t="s">
        <v>125</v>
      </c>
      <c r="F36" s="1295" t="s">
        <v>599</v>
      </c>
      <c r="G36" s="1249" t="s">
        <v>85</v>
      </c>
      <c r="H36" s="1258">
        <v>2018</v>
      </c>
      <c r="I36" s="1258"/>
      <c r="J36" s="1251">
        <v>10</v>
      </c>
      <c r="K36" s="1265"/>
      <c r="L36" s="1252">
        <v>0</v>
      </c>
      <c r="M36" s="1252">
        <v>81.96470247000002</v>
      </c>
      <c r="N36" s="1253">
        <v>0</v>
      </c>
      <c r="O36" s="1296">
        <v>0</v>
      </c>
      <c r="P36" s="1253">
        <v>0</v>
      </c>
      <c r="Q36" s="1253">
        <v>0</v>
      </c>
      <c r="R36" s="1252">
        <f t="shared" ref="R36:S36" si="6">L36+N36</f>
        <v>0</v>
      </c>
      <c r="S36" s="1252">
        <f t="shared" si="6"/>
        <v>81.96470247000002</v>
      </c>
      <c r="T36" s="1595" t="s">
        <v>596</v>
      </c>
      <c r="U36" s="1556">
        <v>0</v>
      </c>
      <c r="V36" s="1263">
        <f t="shared" si="1"/>
        <v>9.7312632705901638</v>
      </c>
      <c r="W36" s="1239"/>
      <c r="X36" s="1590"/>
    </row>
    <row r="37" spans="1:25" s="36" customFormat="1" ht="80.25" customHeight="1">
      <c r="B37" s="1567"/>
      <c r="C37" s="1568"/>
      <c r="D37" s="1596"/>
      <c r="E37" s="1597"/>
      <c r="F37" s="1295"/>
      <c r="G37" s="1249" t="s">
        <v>87</v>
      </c>
      <c r="H37" s="1258"/>
      <c r="I37" s="1258"/>
      <c r="J37" s="1251"/>
      <c r="K37" s="1265"/>
      <c r="L37" s="1252"/>
      <c r="M37" s="1252"/>
      <c r="N37" s="1267"/>
      <c r="O37" s="1267"/>
      <c r="P37" s="1253"/>
      <c r="Q37" s="1253"/>
      <c r="R37" s="1266"/>
      <c r="S37" s="1266"/>
      <c r="T37" s="1595"/>
      <c r="U37" s="1556"/>
      <c r="V37" s="1263"/>
      <c r="W37" s="1239"/>
      <c r="X37" s="1590"/>
    </row>
    <row r="38" spans="1:25" s="36" customFormat="1" ht="27.75" customHeight="1">
      <c r="B38" s="1569">
        <v>19</v>
      </c>
      <c r="C38" s="1568" t="s">
        <v>126</v>
      </c>
      <c r="D38" s="1596" t="s">
        <v>127</v>
      </c>
      <c r="E38" s="1597" t="s">
        <v>128</v>
      </c>
      <c r="F38" s="1295" t="s">
        <v>600</v>
      </c>
      <c r="G38" s="1249" t="s">
        <v>85</v>
      </c>
      <c r="H38" s="1258">
        <v>2018</v>
      </c>
      <c r="I38" s="1258"/>
      <c r="J38" s="1251">
        <v>15</v>
      </c>
      <c r="K38" s="1265"/>
      <c r="L38" s="1252">
        <v>0</v>
      </c>
      <c r="M38" s="1252">
        <v>71.604668564999997</v>
      </c>
      <c r="N38" s="1253">
        <v>0</v>
      </c>
      <c r="O38" s="1296">
        <v>0</v>
      </c>
      <c r="P38" s="1253">
        <v>0</v>
      </c>
      <c r="Q38" s="1253">
        <v>0</v>
      </c>
      <c r="R38" s="1252">
        <f t="shared" ref="R38:S38" si="7">L38+N38</f>
        <v>0</v>
      </c>
      <c r="S38" s="1252">
        <f t="shared" si="7"/>
        <v>71.604668564999997</v>
      </c>
      <c r="T38" s="1595" t="s">
        <v>596</v>
      </c>
      <c r="U38" s="1556">
        <v>0</v>
      </c>
      <c r="V38" s="1263">
        <f t="shared" si="1"/>
        <v>14.765230594868852</v>
      </c>
      <c r="W38" s="1239"/>
      <c r="X38" s="1601"/>
    </row>
    <row r="39" spans="1:25" s="36" customFormat="1" ht="90" customHeight="1">
      <c r="B39" s="1569"/>
      <c r="C39" s="1568"/>
      <c r="D39" s="1596"/>
      <c r="E39" s="1597"/>
      <c r="F39" s="1295"/>
      <c r="G39" s="1249" t="s">
        <v>87</v>
      </c>
      <c r="H39" s="1258"/>
      <c r="I39" s="1258"/>
      <c r="J39" s="1251"/>
      <c r="K39" s="1265"/>
      <c r="L39" s="1252"/>
      <c r="M39" s="1252"/>
      <c r="N39" s="1267"/>
      <c r="O39" s="1267"/>
      <c r="P39" s="1253"/>
      <c r="Q39" s="1253"/>
      <c r="R39" s="1266"/>
      <c r="S39" s="1266"/>
      <c r="T39" s="1595"/>
      <c r="U39" s="1556"/>
      <c r="V39" s="1263"/>
      <c r="W39" s="1239"/>
      <c r="X39" s="1601"/>
    </row>
    <row r="40" spans="1:25" s="36" customFormat="1" ht="27.75" customHeight="1">
      <c r="B40" s="1569">
        <v>20</v>
      </c>
      <c r="C40" s="1568" t="s">
        <v>129</v>
      </c>
      <c r="D40" s="1596" t="s">
        <v>130</v>
      </c>
      <c r="E40" s="1602" t="s">
        <v>131</v>
      </c>
      <c r="F40" s="1295" t="s">
        <v>601</v>
      </c>
      <c r="G40" s="1249" t="s">
        <v>85</v>
      </c>
      <c r="H40" s="1258"/>
      <c r="I40" s="1258"/>
      <c r="J40" s="1251">
        <v>6</v>
      </c>
      <c r="K40" s="1265"/>
      <c r="L40" s="1252">
        <v>1.71881993428571</v>
      </c>
      <c r="M40" s="1252">
        <v>110.72</v>
      </c>
      <c r="N40" s="1253">
        <v>4.2188474935755949E-15</v>
      </c>
      <c r="O40" s="1253">
        <v>0</v>
      </c>
      <c r="P40" s="1253">
        <v>4.2188474935755949E-15</v>
      </c>
      <c r="Q40" s="1253">
        <v>8.1999999999999993</v>
      </c>
      <c r="R40" s="1252">
        <f t="shared" ref="R40:S40" si="8">L40+N40</f>
        <v>1.7188199342857142</v>
      </c>
      <c r="S40" s="1252">
        <f t="shared" si="8"/>
        <v>110.72</v>
      </c>
      <c r="T40" s="1550" t="s">
        <v>602</v>
      </c>
      <c r="U40" s="1603">
        <v>1.5</v>
      </c>
      <c r="V40" s="1263">
        <f t="shared" si="1"/>
        <v>3.9181636722716626</v>
      </c>
      <c r="W40" s="1239"/>
      <c r="X40" s="1601"/>
    </row>
    <row r="41" spans="1:25" s="36" customFormat="1" ht="65.25" customHeight="1">
      <c r="B41" s="1569"/>
      <c r="C41" s="1568"/>
      <c r="D41" s="1596"/>
      <c r="E41" s="1602"/>
      <c r="F41" s="1295"/>
      <c r="G41" s="1249" t="s">
        <v>87</v>
      </c>
      <c r="H41" s="1258"/>
      <c r="I41" s="1258"/>
      <c r="J41" s="1251"/>
      <c r="K41" s="1265"/>
      <c r="L41" s="1297"/>
      <c r="M41" s="1298"/>
      <c r="N41" s="1267"/>
      <c r="O41" s="1267"/>
      <c r="P41" s="1253"/>
      <c r="Q41" s="1253"/>
      <c r="R41" s="1266"/>
      <c r="S41" s="1266"/>
      <c r="T41" s="1552"/>
      <c r="U41" s="1603"/>
      <c r="V41" s="1263"/>
      <c r="W41" s="1246"/>
      <c r="X41" s="1601"/>
    </row>
    <row r="42" spans="1:25" s="36" customFormat="1" ht="51.75" customHeight="1">
      <c r="B42" s="1276">
        <v>21</v>
      </c>
      <c r="C42" s="1248" t="s">
        <v>132</v>
      </c>
      <c r="D42" s="1311" t="s">
        <v>133</v>
      </c>
      <c r="E42" s="1312" t="s">
        <v>134</v>
      </c>
      <c r="F42" s="1313" t="s">
        <v>603</v>
      </c>
      <c r="G42" s="1312" t="s">
        <v>135</v>
      </c>
      <c r="H42" s="1313"/>
      <c r="I42" s="1313"/>
      <c r="J42" s="1251">
        <v>5</v>
      </c>
      <c r="K42" s="1314"/>
      <c r="L42" s="1252">
        <v>0</v>
      </c>
      <c r="M42" s="1252">
        <v>60.19</v>
      </c>
      <c r="N42" s="1315">
        <v>0</v>
      </c>
      <c r="O42" s="1315">
        <v>0</v>
      </c>
      <c r="P42" s="1253">
        <v>0</v>
      </c>
      <c r="Q42" s="1253">
        <v>60.188999999999993</v>
      </c>
      <c r="R42" s="1252">
        <f t="shared" ref="R42:S50" si="9">L42+N42</f>
        <v>0</v>
      </c>
      <c r="S42" s="1252">
        <f t="shared" si="9"/>
        <v>60.19</v>
      </c>
      <c r="T42" s="1299"/>
      <c r="U42" s="1299">
        <v>70.95</v>
      </c>
      <c r="V42" s="1263"/>
      <c r="W42" s="1316"/>
      <c r="X42" s="1317"/>
    </row>
    <row r="43" spans="1:25" s="36" customFormat="1" ht="51.75" customHeight="1">
      <c r="A43" s="1214"/>
      <c r="B43" s="1276">
        <v>22</v>
      </c>
      <c r="C43" s="1318" t="s">
        <v>511</v>
      </c>
      <c r="D43" s="1319" t="s">
        <v>604</v>
      </c>
      <c r="E43" s="1311" t="s">
        <v>134</v>
      </c>
      <c r="F43" s="1320" t="s">
        <v>134</v>
      </c>
      <c r="G43" s="1313"/>
      <c r="H43" s="1313"/>
      <c r="I43" s="1313"/>
      <c r="J43" s="1251">
        <v>70</v>
      </c>
      <c r="K43" s="1265"/>
      <c r="L43" s="1252">
        <v>0.60979287999999998</v>
      </c>
      <c r="M43" s="1252">
        <v>44.782246229999998</v>
      </c>
      <c r="N43" s="1253">
        <v>0</v>
      </c>
      <c r="O43" s="1253">
        <v>0</v>
      </c>
      <c r="P43" s="1253">
        <v>0</v>
      </c>
      <c r="Q43" s="1253">
        <v>0</v>
      </c>
      <c r="R43" s="1252">
        <f>L43+N43</f>
        <v>0.60979287999999998</v>
      </c>
      <c r="S43" s="1252">
        <f>M43+O43</f>
        <v>44.782246229999998</v>
      </c>
      <c r="T43" s="1321" t="s">
        <v>605</v>
      </c>
      <c r="U43" s="1299"/>
      <c r="V43" s="1263">
        <f>J43-R43-(S43/305)</f>
        <v>69.243380083180327</v>
      </c>
      <c r="W43" s="1322"/>
      <c r="X43" s="1323"/>
    </row>
    <row r="44" spans="1:25" s="36" customFormat="1" ht="51.75" customHeight="1">
      <c r="B44" s="1276">
        <v>23</v>
      </c>
      <c r="C44" s="1324" t="s">
        <v>505</v>
      </c>
      <c r="D44" s="1311" t="s">
        <v>136</v>
      </c>
      <c r="E44" s="1311" t="s">
        <v>137</v>
      </c>
      <c r="F44" s="1320"/>
      <c r="G44" s="1312" t="s">
        <v>135</v>
      </c>
      <c r="H44" s="1313"/>
      <c r="I44" s="1313"/>
      <c r="J44" s="1325">
        <v>10.44</v>
      </c>
      <c r="K44" s="1265"/>
      <c r="L44" s="1252">
        <v>3.68056568</v>
      </c>
      <c r="M44" s="1252">
        <v>704.61977423999986</v>
      </c>
      <c r="N44" s="1253">
        <v>0</v>
      </c>
      <c r="O44" s="1253">
        <v>0</v>
      </c>
      <c r="P44" s="1253">
        <v>0</v>
      </c>
      <c r="Q44" s="1253">
        <v>0</v>
      </c>
      <c r="R44" s="1252">
        <f t="shared" si="9"/>
        <v>3.68056568</v>
      </c>
      <c r="S44" s="1252">
        <f t="shared" si="9"/>
        <v>704.61977423999986</v>
      </c>
      <c r="T44" s="1321">
        <v>100</v>
      </c>
      <c r="U44" s="1299">
        <v>0</v>
      </c>
      <c r="V44" s="1263">
        <f t="shared" si="1"/>
        <v>4.4492055520000005</v>
      </c>
      <c r="W44" s="1322"/>
      <c r="X44" s="1323"/>
    </row>
    <row r="45" spans="1:25" s="36" customFormat="1" ht="51.75" customHeight="1">
      <c r="A45" s="1214"/>
      <c r="B45" s="1276">
        <v>24</v>
      </c>
      <c r="C45" s="1324" t="s">
        <v>506</v>
      </c>
      <c r="D45" s="1311" t="s">
        <v>138</v>
      </c>
      <c r="E45" s="1311" t="s">
        <v>139</v>
      </c>
      <c r="F45" s="1320"/>
      <c r="G45" s="1312" t="s">
        <v>135</v>
      </c>
      <c r="H45" s="1313"/>
      <c r="I45" s="1313"/>
      <c r="J45" s="1325">
        <v>1.4</v>
      </c>
      <c r="K45" s="1265"/>
      <c r="L45" s="1252">
        <v>3.2811615000000002E-2</v>
      </c>
      <c r="M45" s="1252">
        <v>29.56147</v>
      </c>
      <c r="N45" s="1253">
        <v>0</v>
      </c>
      <c r="O45" s="1253">
        <v>0</v>
      </c>
      <c r="P45" s="1253">
        <v>0</v>
      </c>
      <c r="Q45" s="1253">
        <v>0</v>
      </c>
      <c r="R45" s="1252">
        <f t="shared" si="9"/>
        <v>3.2811615000000002E-2</v>
      </c>
      <c r="S45" s="1252">
        <f t="shared" si="9"/>
        <v>29.56147</v>
      </c>
      <c r="T45" s="1321">
        <v>100</v>
      </c>
      <c r="U45" s="1299">
        <v>0</v>
      </c>
      <c r="V45" s="1263">
        <f t="shared" si="1"/>
        <v>1.2702655325409835</v>
      </c>
      <c r="W45" s="1322"/>
      <c r="X45" s="1323"/>
    </row>
    <row r="46" spans="1:25" s="36" customFormat="1" ht="51.75" customHeight="1">
      <c r="A46" s="1214"/>
      <c r="B46" s="1276">
        <v>25</v>
      </c>
      <c r="C46" s="1324" t="s">
        <v>507</v>
      </c>
      <c r="D46" s="1311" t="s">
        <v>140</v>
      </c>
      <c r="E46" s="1311" t="s">
        <v>141</v>
      </c>
      <c r="F46" s="1320"/>
      <c r="G46" s="1312" t="s">
        <v>135</v>
      </c>
      <c r="H46" s="1313"/>
      <c r="I46" s="1313"/>
      <c r="J46" s="1325">
        <v>10.28</v>
      </c>
      <c r="K46" s="1265"/>
      <c r="L46" s="1252">
        <v>0.88461106</v>
      </c>
      <c r="M46" s="1252">
        <v>40.397302520000004</v>
      </c>
      <c r="N46" s="1253">
        <v>0</v>
      </c>
      <c r="O46" s="1253">
        <v>0</v>
      </c>
      <c r="P46" s="1253">
        <v>0</v>
      </c>
      <c r="Q46" s="1253">
        <v>0</v>
      </c>
      <c r="R46" s="1252">
        <f t="shared" si="9"/>
        <v>0.88461106</v>
      </c>
      <c r="S46" s="1252">
        <f t="shared" si="9"/>
        <v>40.397302520000004</v>
      </c>
      <c r="T46" s="1321">
        <v>100</v>
      </c>
      <c r="U46" s="1299">
        <v>0</v>
      </c>
      <c r="V46" s="1263">
        <f t="shared" si="1"/>
        <v>9.2629387678032789</v>
      </c>
      <c r="W46" s="1322"/>
      <c r="X46" s="1323"/>
    </row>
    <row r="47" spans="1:25" s="36" customFormat="1" ht="51.75" customHeight="1">
      <c r="A47" s="1214"/>
      <c r="B47" s="1255">
        <v>26</v>
      </c>
      <c r="C47" s="1324" t="s">
        <v>508</v>
      </c>
      <c r="D47" s="1311" t="s">
        <v>142</v>
      </c>
      <c r="E47" s="1311" t="s">
        <v>143</v>
      </c>
      <c r="F47" s="1320"/>
      <c r="G47" s="1312" t="s">
        <v>135</v>
      </c>
      <c r="H47" s="1313"/>
      <c r="I47" s="1313"/>
      <c r="J47" s="1325">
        <v>18.96</v>
      </c>
      <c r="K47" s="1265"/>
      <c r="L47" s="1252">
        <v>5.1592361500000008</v>
      </c>
      <c r="M47" s="1252">
        <v>659.72069976</v>
      </c>
      <c r="N47" s="1253">
        <v>0</v>
      </c>
      <c r="O47" s="1253">
        <v>0</v>
      </c>
      <c r="P47" s="1253">
        <v>0</v>
      </c>
      <c r="Q47" s="1253">
        <v>0</v>
      </c>
      <c r="R47" s="1252">
        <f t="shared" si="9"/>
        <v>5.1592361500000008</v>
      </c>
      <c r="S47" s="1252">
        <f t="shared" si="9"/>
        <v>659.72069976</v>
      </c>
      <c r="T47" s="1321">
        <v>100</v>
      </c>
      <c r="U47" s="1299">
        <v>0</v>
      </c>
      <c r="V47" s="1263">
        <f t="shared" si="1"/>
        <v>11.637745162262295</v>
      </c>
      <c r="W47" s="1322"/>
      <c r="X47" s="1323"/>
    </row>
    <row r="48" spans="1:25" s="36" customFormat="1" ht="51.75" customHeight="1">
      <c r="A48" s="1214"/>
      <c r="B48" s="1255">
        <v>27</v>
      </c>
      <c r="C48" s="1324" t="s">
        <v>509</v>
      </c>
      <c r="D48" s="1319"/>
      <c r="E48" s="1311" t="s">
        <v>144</v>
      </c>
      <c r="F48" s="1320"/>
      <c r="G48" s="1312" t="s">
        <v>135</v>
      </c>
      <c r="H48" s="1313"/>
      <c r="I48" s="1313"/>
      <c r="J48" s="1325">
        <v>9</v>
      </c>
      <c r="K48" s="1265"/>
      <c r="L48" s="1252">
        <v>3.07973499</v>
      </c>
      <c r="M48" s="1252">
        <v>1079.1665071800001</v>
      </c>
      <c r="N48" s="1253">
        <v>0</v>
      </c>
      <c r="O48" s="1253">
        <v>0</v>
      </c>
      <c r="P48" s="1253">
        <v>0</v>
      </c>
      <c r="Q48" s="1253">
        <v>0</v>
      </c>
      <c r="R48" s="1252">
        <f t="shared" si="9"/>
        <v>3.07973499</v>
      </c>
      <c r="S48" s="1252">
        <f t="shared" si="9"/>
        <v>1079.1665071800001</v>
      </c>
      <c r="T48" s="1321">
        <v>100</v>
      </c>
      <c r="U48" s="1299">
        <v>0</v>
      </c>
      <c r="V48" s="1263">
        <f t="shared" si="1"/>
        <v>2.3820141667868846</v>
      </c>
      <c r="W48" s="1322"/>
      <c r="X48" s="1323"/>
      <c r="Y48" s="959"/>
    </row>
    <row r="49" spans="1:24" s="40" customFormat="1" ht="51.75" customHeight="1">
      <c r="A49" s="1214"/>
      <c r="B49" s="1255">
        <v>28</v>
      </c>
      <c r="C49" s="1326" t="s">
        <v>510</v>
      </c>
      <c r="D49" s="1319"/>
      <c r="E49" s="1311" t="s">
        <v>145</v>
      </c>
      <c r="F49" s="1320"/>
      <c r="G49" s="1312" t="s">
        <v>135</v>
      </c>
      <c r="H49" s="1313"/>
      <c r="I49" s="1313"/>
      <c r="J49" s="1325">
        <v>0</v>
      </c>
      <c r="K49" s="1265"/>
      <c r="L49" s="1252">
        <v>0</v>
      </c>
      <c r="M49" s="1252">
        <v>0</v>
      </c>
      <c r="N49" s="1315">
        <v>0</v>
      </c>
      <c r="O49" s="1315">
        <v>0</v>
      </c>
      <c r="P49" s="1253">
        <v>0</v>
      </c>
      <c r="Q49" s="1253">
        <v>0</v>
      </c>
      <c r="R49" s="1252">
        <f t="shared" si="9"/>
        <v>0</v>
      </c>
      <c r="S49" s="1252">
        <f t="shared" si="9"/>
        <v>0</v>
      </c>
      <c r="T49" s="1321">
        <v>100</v>
      </c>
      <c r="U49" s="1299">
        <v>0</v>
      </c>
      <c r="V49" s="1263">
        <f t="shared" si="1"/>
        <v>0</v>
      </c>
      <c r="W49" s="1322"/>
      <c r="X49" s="1323"/>
    </row>
    <row r="50" spans="1:24" s="36" customFormat="1" ht="51.75" customHeight="1">
      <c r="A50" s="1214"/>
      <c r="B50" s="1276">
        <v>29</v>
      </c>
      <c r="C50" s="1327" t="s">
        <v>512</v>
      </c>
      <c r="D50" s="1319"/>
      <c r="E50" s="1311"/>
      <c r="F50" s="1320"/>
      <c r="G50" s="1313"/>
      <c r="H50" s="1313"/>
      <c r="I50" s="1313"/>
      <c r="J50" s="1251">
        <v>15</v>
      </c>
      <c r="K50" s="1265"/>
      <c r="L50" s="1252">
        <v>12.425000000000001</v>
      </c>
      <c r="M50" s="1252">
        <v>0</v>
      </c>
      <c r="N50" s="1253">
        <v>0</v>
      </c>
      <c r="O50" s="1253">
        <v>0</v>
      </c>
      <c r="P50" s="1253">
        <v>0</v>
      </c>
      <c r="Q50" s="1253">
        <v>0</v>
      </c>
      <c r="R50" s="1252">
        <f t="shared" si="9"/>
        <v>12.425000000000001</v>
      </c>
      <c r="S50" s="1252">
        <f t="shared" si="9"/>
        <v>0</v>
      </c>
      <c r="T50" s="1321"/>
      <c r="U50" s="1299"/>
      <c r="V50" s="1263">
        <f t="shared" si="1"/>
        <v>2.5749999999999993</v>
      </c>
      <c r="W50" s="1322"/>
      <c r="X50" s="1323"/>
    </row>
    <row r="51" spans="1:24" s="36" customFormat="1" ht="23.25" customHeight="1">
      <c r="A51" s="1214"/>
      <c r="B51" s="1255"/>
      <c r="C51" s="1328"/>
      <c r="D51" s="1319"/>
      <c r="E51" s="1311"/>
      <c r="F51" s="1320"/>
      <c r="G51" s="1313"/>
      <c r="H51" s="1313"/>
      <c r="I51" s="1313"/>
      <c r="J51" s="1251"/>
      <c r="K51" s="1265"/>
      <c r="L51" s="1252"/>
      <c r="M51" s="1252"/>
      <c r="N51" s="1329"/>
      <c r="O51" s="1329"/>
      <c r="P51" s="1253"/>
      <c r="Q51" s="1253"/>
      <c r="R51" s="1266"/>
      <c r="S51" s="1266"/>
      <c r="T51" s="1321"/>
      <c r="U51" s="1299"/>
      <c r="V51" s="1263"/>
      <c r="W51" s="1322"/>
      <c r="X51" s="1323"/>
    </row>
    <row r="52" spans="1:24" s="41" customFormat="1" ht="23.25" customHeight="1">
      <c r="B52" s="1527" t="s">
        <v>146</v>
      </c>
      <c r="C52" s="1528"/>
      <c r="D52" s="1300"/>
      <c r="E52" s="1300"/>
      <c r="F52" s="1300"/>
      <c r="G52" s="1301">
        <v>0</v>
      </c>
      <c r="H52" s="1300">
        <v>0</v>
      </c>
      <c r="I52" s="1300">
        <v>0</v>
      </c>
      <c r="J52" s="1301">
        <f>SUM(J8:J51)</f>
        <v>24008.23</v>
      </c>
      <c r="K52" s="1302">
        <f>SUM(K8:K49)</f>
        <v>2774</v>
      </c>
      <c r="L52" s="1301">
        <f>SUM(L8:L51)</f>
        <v>917.35808782428558</v>
      </c>
      <c r="M52" s="1301">
        <f>SUM(M8:M51)</f>
        <v>70730.685661423326</v>
      </c>
      <c r="N52" s="1303">
        <f>SUM(N8:N49)</f>
        <v>4.2188474935755949E-15</v>
      </c>
      <c r="O52" s="1303">
        <f>SUM(O8:O49)</f>
        <v>100.68203522329769</v>
      </c>
      <c r="P52" s="1303">
        <f>SUM(P8:P49)</f>
        <v>15.159816090952889</v>
      </c>
      <c r="Q52" s="1303">
        <f>SUM(Q8:Q49)</f>
        <v>2229.4911821754999</v>
      </c>
      <c r="R52" s="1302">
        <f>SUM(R8:R51)</f>
        <v>917.35808782428558</v>
      </c>
      <c r="S52" s="1302">
        <f>SUM(S8:S51)</f>
        <v>70831.367696646616</v>
      </c>
      <c r="T52" s="1300"/>
      <c r="U52" s="1300"/>
      <c r="V52" s="1302">
        <f>SUM(V8:V51)</f>
        <v>22533.095263989984</v>
      </c>
      <c r="W52" s="1300">
        <f>SUM(W8:W49)</f>
        <v>0</v>
      </c>
      <c r="X52" s="1304"/>
    </row>
    <row r="53" spans="1:24" s="42" customFormat="1" ht="23.25" customHeight="1">
      <c r="B53" s="1529" t="s">
        <v>147</v>
      </c>
      <c r="C53" s="1530"/>
      <c r="D53" s="1530"/>
      <c r="E53" s="1530"/>
      <c r="F53" s="1530"/>
      <c r="G53" s="1530"/>
      <c r="H53" s="1530"/>
      <c r="I53" s="1530"/>
      <c r="J53" s="1530"/>
      <c r="K53" s="1530"/>
      <c r="L53" s="1530"/>
      <c r="M53" s="1530"/>
      <c r="N53" s="1530"/>
      <c r="O53" s="1530"/>
      <c r="P53" s="1530"/>
      <c r="Q53" s="1530"/>
      <c r="R53" s="1530"/>
      <c r="S53" s="1530"/>
      <c r="T53" s="1530"/>
      <c r="U53" s="1530"/>
      <c r="V53" s="1530"/>
      <c r="W53" s="1530"/>
      <c r="X53" s="1531"/>
    </row>
    <row r="54" spans="1:24" s="42" customFormat="1" ht="23.25" customHeight="1">
      <c r="B54" s="1330">
        <v>1</v>
      </c>
      <c r="C54" s="1331" t="s">
        <v>513</v>
      </c>
      <c r="D54" s="1332"/>
      <c r="E54" s="1333"/>
      <c r="F54" s="1333"/>
      <c r="G54" s="1334"/>
      <c r="H54" s="1335"/>
      <c r="I54" s="1335"/>
      <c r="J54" s="1251">
        <f>(39884.62+99371.56932+107878.5)/305</f>
        <v>810.27766990163934</v>
      </c>
      <c r="K54" s="1251"/>
      <c r="L54" s="1252">
        <v>696.91</v>
      </c>
      <c r="M54" s="1252">
        <v>0</v>
      </c>
      <c r="N54" s="1336">
        <v>65.33</v>
      </c>
      <c r="O54" s="1336">
        <v>0</v>
      </c>
      <c r="P54" s="1336">
        <v>221.82999999999998</v>
      </c>
      <c r="Q54" s="1336">
        <v>0</v>
      </c>
      <c r="R54" s="1252">
        <f t="shared" ref="R54:S54" si="10">L54+N54</f>
        <v>762.24</v>
      </c>
      <c r="S54" s="1337">
        <f t="shared" si="10"/>
        <v>0</v>
      </c>
      <c r="T54" s="1251"/>
      <c r="U54" s="1251"/>
      <c r="V54" s="1263">
        <f t="shared" ref="V54" si="11">J54-R54-(S54/305)</f>
        <v>48.037669901639333</v>
      </c>
      <c r="W54" s="1251"/>
      <c r="X54" s="1338"/>
    </row>
    <row r="55" spans="1:24" s="42" customFormat="1" ht="23.25" customHeight="1">
      <c r="B55" s="1339">
        <v>2</v>
      </c>
      <c r="C55" s="1340"/>
      <c r="D55" s="1333"/>
      <c r="E55" s="1333"/>
      <c r="F55" s="1333"/>
      <c r="G55" s="1341"/>
      <c r="H55" s="1342"/>
      <c r="I55" s="1342"/>
      <c r="J55" s="1251"/>
      <c r="K55" s="1251"/>
      <c r="L55" s="1252"/>
      <c r="M55" s="1252"/>
      <c r="N55" s="1252"/>
      <c r="O55" s="1252"/>
      <c r="P55" s="1252"/>
      <c r="Q55" s="1252"/>
      <c r="R55" s="1252"/>
      <c r="S55" s="1251"/>
      <c r="T55" s="1251"/>
      <c r="U55" s="1251"/>
      <c r="V55" s="1263"/>
      <c r="W55" s="1251"/>
      <c r="X55" s="1338"/>
    </row>
    <row r="56" spans="1:24" s="42" customFormat="1" ht="23.25" customHeight="1">
      <c r="B56" s="1339">
        <v>3</v>
      </c>
      <c r="C56" s="1340"/>
      <c r="D56" s="1333"/>
      <c r="E56" s="1333"/>
      <c r="F56" s="1333"/>
      <c r="G56" s="1341"/>
      <c r="H56" s="1342"/>
      <c r="I56" s="1342"/>
      <c r="J56" s="1251"/>
      <c r="K56" s="1251"/>
      <c r="L56" s="1252"/>
      <c r="M56" s="1252"/>
      <c r="N56" s="1252"/>
      <c r="O56" s="1252"/>
      <c r="P56" s="1252"/>
      <c r="Q56" s="1252"/>
      <c r="R56" s="1252"/>
      <c r="S56" s="1251"/>
      <c r="T56" s="1251"/>
      <c r="U56" s="1251"/>
      <c r="V56" s="1263"/>
      <c r="W56" s="1251"/>
      <c r="X56" s="1338"/>
    </row>
    <row r="57" spans="1:24" s="41" customFormat="1" ht="23.25" customHeight="1">
      <c r="B57" s="1527" t="s">
        <v>148</v>
      </c>
      <c r="C57" s="1528"/>
      <c r="D57" s="1300"/>
      <c r="E57" s="1300"/>
      <c r="F57" s="1300"/>
      <c r="G57" s="1301">
        <v>0</v>
      </c>
      <c r="H57" s="1300">
        <v>0</v>
      </c>
      <c r="I57" s="1300">
        <v>0</v>
      </c>
      <c r="J57" s="1305">
        <f t="shared" ref="J57:Q57" si="12">SUM(J54:J56)</f>
        <v>810.27766990163934</v>
      </c>
      <c r="K57" s="1305">
        <f t="shared" si="12"/>
        <v>0</v>
      </c>
      <c r="L57" s="1305">
        <f t="shared" si="12"/>
        <v>696.91</v>
      </c>
      <c r="M57" s="1305">
        <f t="shared" si="12"/>
        <v>0</v>
      </c>
      <c r="N57" s="1305">
        <f>SUM(N54:N56)</f>
        <v>65.33</v>
      </c>
      <c r="O57" s="1305">
        <f t="shared" si="12"/>
        <v>0</v>
      </c>
      <c r="P57" s="1305">
        <f>SUM(P54:P56)</f>
        <v>221.82999999999998</v>
      </c>
      <c r="Q57" s="1305">
        <f t="shared" si="12"/>
        <v>0</v>
      </c>
      <c r="R57" s="1305">
        <f>SUM(R54:R56)</f>
        <v>762.24</v>
      </c>
      <c r="S57" s="1305">
        <f t="shared" ref="S57" si="13">SUM(S54:S56)</f>
        <v>0</v>
      </c>
      <c r="T57" s="1305"/>
      <c r="U57" s="1305"/>
      <c r="V57" s="1302">
        <f t="shared" ref="V57:W57" si="14">SUM(V54:V56)</f>
        <v>48.037669901639333</v>
      </c>
      <c r="W57" s="1305">
        <f t="shared" si="14"/>
        <v>0</v>
      </c>
      <c r="X57" s="1304"/>
    </row>
    <row r="58" spans="1:24" s="42" customFormat="1" ht="23.25" customHeight="1">
      <c r="B58" s="1529" t="s">
        <v>149</v>
      </c>
      <c r="C58" s="1530"/>
      <c r="D58" s="1530"/>
      <c r="E58" s="1530"/>
      <c r="F58" s="1530"/>
      <c r="G58" s="1530"/>
      <c r="H58" s="1530"/>
      <c r="I58" s="1530"/>
      <c r="J58" s="1530"/>
      <c r="K58" s="1530"/>
      <c r="L58" s="1530"/>
      <c r="M58" s="1530"/>
      <c r="N58" s="1530"/>
      <c r="O58" s="1530"/>
      <c r="P58" s="1530"/>
      <c r="Q58" s="1530"/>
      <c r="R58" s="1530"/>
      <c r="S58" s="1530"/>
      <c r="T58" s="1530"/>
      <c r="U58" s="1530"/>
      <c r="V58" s="1530"/>
      <c r="W58" s="1530"/>
      <c r="X58" s="1531"/>
    </row>
    <row r="59" spans="1:24" s="42" customFormat="1" ht="23.25" customHeight="1">
      <c r="B59" s="1330">
        <v>1</v>
      </c>
      <c r="C59" s="1331" t="s">
        <v>514</v>
      </c>
      <c r="D59" s="1332"/>
      <c r="E59" s="1332"/>
      <c r="F59" s="1332"/>
      <c r="G59" s="1334"/>
      <c r="H59" s="1335"/>
      <c r="I59" s="1335"/>
      <c r="J59" s="1343">
        <f>(19718.331063+8004.08206+823.5)/305</f>
        <v>93.593157780327871</v>
      </c>
      <c r="K59" s="1251"/>
      <c r="L59" s="1252">
        <v>0</v>
      </c>
      <c r="M59" s="1252"/>
      <c r="N59" s="1336">
        <v>0</v>
      </c>
      <c r="O59" s="1336">
        <v>0</v>
      </c>
      <c r="P59" s="1336">
        <v>0</v>
      </c>
      <c r="Q59" s="1336">
        <v>0</v>
      </c>
      <c r="R59" s="1252">
        <f t="shared" ref="R59:S59" si="15">L59+N59</f>
        <v>0</v>
      </c>
      <c r="S59" s="1337">
        <f t="shared" si="15"/>
        <v>0</v>
      </c>
      <c r="T59" s="1251"/>
      <c r="U59" s="1251"/>
      <c r="V59" s="1263">
        <f t="shared" ref="V59" si="16">J59-R59-(S59/305)</f>
        <v>93.593157780327871</v>
      </c>
      <c r="W59" s="1251"/>
      <c r="X59" s="1338"/>
    </row>
    <row r="60" spans="1:24" s="42" customFormat="1" ht="23.25" customHeight="1">
      <c r="B60" s="1339">
        <v>2</v>
      </c>
      <c r="C60" s="1340"/>
      <c r="D60" s="1333"/>
      <c r="E60" s="1333"/>
      <c r="F60" s="1333"/>
      <c r="G60" s="1341"/>
      <c r="H60" s="1342"/>
      <c r="I60" s="1342"/>
      <c r="J60" s="1251"/>
      <c r="K60" s="1251"/>
      <c r="L60" s="1252"/>
      <c r="M60" s="1252"/>
      <c r="N60" s="1252"/>
      <c r="O60" s="1252"/>
      <c r="P60" s="1252"/>
      <c r="Q60" s="1252"/>
      <c r="R60" s="1252"/>
      <c r="S60" s="1251"/>
      <c r="T60" s="1251"/>
      <c r="U60" s="1251"/>
      <c r="V60" s="1263"/>
      <c r="W60" s="1251"/>
      <c r="X60" s="1338"/>
    </row>
    <row r="61" spans="1:24" s="41" customFormat="1" ht="23.25" customHeight="1">
      <c r="B61" s="1527" t="s">
        <v>150</v>
      </c>
      <c r="C61" s="1528"/>
      <c r="D61" s="1300"/>
      <c r="E61" s="1300"/>
      <c r="F61" s="1300"/>
      <c r="G61" s="1301">
        <v>0</v>
      </c>
      <c r="H61" s="1300">
        <v>0</v>
      </c>
      <c r="I61" s="1300">
        <v>0</v>
      </c>
      <c r="J61" s="1305">
        <f t="shared" ref="J61:S61" si="17">SUM(J59:J60)</f>
        <v>93.593157780327871</v>
      </c>
      <c r="K61" s="1305">
        <f t="shared" si="17"/>
        <v>0</v>
      </c>
      <c r="L61" s="1305">
        <f t="shared" si="17"/>
        <v>0</v>
      </c>
      <c r="M61" s="1305">
        <f t="shared" si="17"/>
        <v>0</v>
      </c>
      <c r="N61" s="1305">
        <f t="shared" si="17"/>
        <v>0</v>
      </c>
      <c r="O61" s="1305">
        <f t="shared" si="17"/>
        <v>0</v>
      </c>
      <c r="P61" s="1305">
        <f t="shared" si="17"/>
        <v>0</v>
      </c>
      <c r="Q61" s="1305">
        <f t="shared" si="17"/>
        <v>0</v>
      </c>
      <c r="R61" s="1305">
        <f t="shared" si="17"/>
        <v>0</v>
      </c>
      <c r="S61" s="1305">
        <f t="shared" si="17"/>
        <v>0</v>
      </c>
      <c r="T61" s="1305"/>
      <c r="U61" s="1305"/>
      <c r="V61" s="1302">
        <f t="shared" ref="V61:W61" si="18">SUM(V59:V60)</f>
        <v>93.593157780327871</v>
      </c>
      <c r="W61" s="1305">
        <f t="shared" si="18"/>
        <v>0</v>
      </c>
      <c r="X61" s="1304"/>
    </row>
    <row r="62" spans="1:24" s="42" customFormat="1" ht="23.25" customHeight="1">
      <c r="B62" s="1529" t="s">
        <v>151</v>
      </c>
      <c r="C62" s="1530"/>
      <c r="D62" s="1530"/>
      <c r="E62" s="1530"/>
      <c r="F62" s="1530"/>
      <c r="G62" s="1530"/>
      <c r="H62" s="1530"/>
      <c r="I62" s="1530"/>
      <c r="J62" s="1530"/>
      <c r="K62" s="1530"/>
      <c r="L62" s="1530"/>
      <c r="M62" s="1530"/>
      <c r="N62" s="1530"/>
      <c r="O62" s="1530"/>
      <c r="P62" s="1530"/>
      <c r="Q62" s="1530"/>
      <c r="R62" s="1530"/>
      <c r="S62" s="1530"/>
      <c r="T62" s="1530"/>
      <c r="U62" s="1530"/>
      <c r="V62" s="1530"/>
      <c r="W62" s="1530"/>
      <c r="X62" s="1531"/>
    </row>
    <row r="63" spans="1:24" s="42" customFormat="1" ht="23.25" customHeight="1">
      <c r="B63" s="1330">
        <v>1</v>
      </c>
      <c r="C63" s="1331" t="s">
        <v>515</v>
      </c>
      <c r="D63" s="1332"/>
      <c r="E63" s="1332"/>
      <c r="F63" s="1332"/>
      <c r="G63" s="1334"/>
      <c r="H63" s="1335"/>
      <c r="I63" s="1335"/>
      <c r="J63" s="1251">
        <f>(48462000000+22519545375+49135500000)/1000000/305</f>
        <v>393.82637827868854</v>
      </c>
      <c r="K63" s="1251"/>
      <c r="L63" s="1252">
        <v>0</v>
      </c>
      <c r="M63" s="1252"/>
      <c r="N63" s="1336">
        <v>0</v>
      </c>
      <c r="O63" s="1336">
        <v>0</v>
      </c>
      <c r="P63" s="1336">
        <v>0</v>
      </c>
      <c r="Q63" s="1336">
        <v>0</v>
      </c>
      <c r="R63" s="1252">
        <f t="shared" ref="R63:S63" si="19">L63+N63</f>
        <v>0</v>
      </c>
      <c r="S63" s="1252">
        <f t="shared" si="19"/>
        <v>0</v>
      </c>
      <c r="T63" s="1251"/>
      <c r="U63" s="1251"/>
      <c r="V63" s="1263">
        <f t="shared" ref="V63" si="20">J63-R63-(S63/305)</f>
        <v>393.82637827868854</v>
      </c>
      <c r="W63" s="1251"/>
      <c r="X63" s="1338"/>
    </row>
    <row r="64" spans="1:24" s="42" customFormat="1" ht="23.25" customHeight="1">
      <c r="B64" s="1339">
        <v>2</v>
      </c>
      <c r="C64" s="1340"/>
      <c r="D64" s="1333"/>
      <c r="E64" s="1333"/>
      <c r="F64" s="1333"/>
      <c r="G64" s="1341"/>
      <c r="H64" s="1342"/>
      <c r="I64" s="1342"/>
      <c r="J64" s="1251"/>
      <c r="K64" s="1251"/>
      <c r="L64" s="1252"/>
      <c r="M64" s="1252"/>
      <c r="N64" s="1252"/>
      <c r="O64" s="1252"/>
      <c r="P64" s="1252"/>
      <c r="Q64" s="1252"/>
      <c r="R64" s="1252"/>
      <c r="S64" s="1252"/>
      <c r="T64" s="1251"/>
      <c r="U64" s="1251"/>
      <c r="V64" s="1263"/>
      <c r="W64" s="1251"/>
      <c r="X64" s="1338"/>
    </row>
    <row r="65" spans="1:24" s="41" customFormat="1" ht="23.25" customHeight="1">
      <c r="B65" s="1527" t="s">
        <v>152</v>
      </c>
      <c r="C65" s="1528"/>
      <c r="D65" s="1300"/>
      <c r="E65" s="1300"/>
      <c r="F65" s="1300"/>
      <c r="G65" s="1301">
        <v>0</v>
      </c>
      <c r="H65" s="1300">
        <v>0</v>
      </c>
      <c r="I65" s="1300">
        <v>0</v>
      </c>
      <c r="J65" s="1305">
        <f t="shared" ref="J65:S65" si="21">SUM(J63:J64)</f>
        <v>393.82637827868854</v>
      </c>
      <c r="K65" s="1305">
        <f t="shared" si="21"/>
        <v>0</v>
      </c>
      <c r="L65" s="1305">
        <f t="shared" si="21"/>
        <v>0</v>
      </c>
      <c r="M65" s="1305">
        <f t="shared" si="21"/>
        <v>0</v>
      </c>
      <c r="N65" s="1305">
        <f t="shared" si="21"/>
        <v>0</v>
      </c>
      <c r="O65" s="1305">
        <f t="shared" si="21"/>
        <v>0</v>
      </c>
      <c r="P65" s="1305">
        <f t="shared" si="21"/>
        <v>0</v>
      </c>
      <c r="Q65" s="1305">
        <f t="shared" si="21"/>
        <v>0</v>
      </c>
      <c r="R65" s="1305">
        <f t="shared" si="21"/>
        <v>0</v>
      </c>
      <c r="S65" s="1305">
        <f t="shared" si="21"/>
        <v>0</v>
      </c>
      <c r="T65" s="1300"/>
      <c r="U65" s="1300"/>
      <c r="V65" s="1302">
        <f t="shared" ref="V65:W65" si="22">SUM(V63:V64)</f>
        <v>393.82637827868854</v>
      </c>
      <c r="W65" s="1305">
        <f t="shared" si="22"/>
        <v>0</v>
      </c>
      <c r="X65" s="1304"/>
    </row>
    <row r="66" spans="1:24" s="42" customFormat="1" ht="23.25" customHeight="1">
      <c r="B66" s="1529" t="s">
        <v>153</v>
      </c>
      <c r="C66" s="1530"/>
      <c r="D66" s="1530"/>
      <c r="E66" s="1530"/>
      <c r="F66" s="1530"/>
      <c r="G66" s="1530"/>
      <c r="H66" s="1530"/>
      <c r="I66" s="1530"/>
      <c r="J66" s="1530"/>
      <c r="K66" s="1530"/>
      <c r="L66" s="1530"/>
      <c r="M66" s="1530"/>
      <c r="N66" s="1530"/>
      <c r="O66" s="1530"/>
      <c r="P66" s="1530"/>
      <c r="Q66" s="1530"/>
      <c r="R66" s="1530"/>
      <c r="S66" s="1530"/>
      <c r="T66" s="1530"/>
      <c r="U66" s="1530"/>
      <c r="V66" s="1530"/>
      <c r="W66" s="1530"/>
      <c r="X66" s="1531"/>
    </row>
    <row r="67" spans="1:24" s="42" customFormat="1" ht="23.25" customHeight="1">
      <c r="B67" s="1330">
        <v>1</v>
      </c>
      <c r="C67" s="1331" t="s">
        <v>516</v>
      </c>
      <c r="D67" s="1332"/>
      <c r="E67" s="1332"/>
      <c r="F67" s="1332"/>
      <c r="G67" s="1334"/>
      <c r="H67" s="1335"/>
      <c r="I67" s="1335"/>
      <c r="J67" s="1343">
        <f>6862.5/305</f>
        <v>22.5</v>
      </c>
      <c r="K67" s="1251"/>
      <c r="L67" s="1252">
        <v>0.90660286999999995</v>
      </c>
      <c r="M67" s="1252">
        <v>0</v>
      </c>
      <c r="N67" s="1344">
        <v>0</v>
      </c>
      <c r="O67" s="1344">
        <v>0</v>
      </c>
      <c r="P67" s="1344">
        <v>0</v>
      </c>
      <c r="Q67" s="1344">
        <v>0</v>
      </c>
      <c r="R67" s="1252">
        <f t="shared" ref="R67:S67" si="23">L67+N67</f>
        <v>0.90660286999999995</v>
      </c>
      <c r="S67" s="1252">
        <f t="shared" si="23"/>
        <v>0</v>
      </c>
      <c r="T67" s="1251"/>
      <c r="U67" s="1251"/>
      <c r="V67" s="1263">
        <f>J67-R67-(S67/305)</f>
        <v>21.59339713</v>
      </c>
      <c r="W67" s="1251"/>
      <c r="X67" s="1338"/>
    </row>
    <row r="68" spans="1:24" s="42" customFormat="1" ht="23.25" customHeight="1">
      <c r="B68" s="1339">
        <v>2</v>
      </c>
      <c r="C68" s="1340"/>
      <c r="D68" s="1333"/>
      <c r="E68" s="1333"/>
      <c r="F68" s="1333"/>
      <c r="G68" s="1341"/>
      <c r="H68" s="1342"/>
      <c r="I68" s="1342"/>
      <c r="J68" s="1251"/>
      <c r="K68" s="1251"/>
      <c r="L68" s="1252"/>
      <c r="M68" s="1252"/>
      <c r="N68" s="1252"/>
      <c r="O68" s="1252"/>
      <c r="P68" s="1252"/>
      <c r="Q68" s="1252"/>
      <c r="R68" s="1252"/>
      <c r="S68" s="1252"/>
      <c r="T68" s="1251"/>
      <c r="U68" s="1251"/>
      <c r="V68" s="1263"/>
      <c r="W68" s="1251"/>
      <c r="X68" s="1338"/>
    </row>
    <row r="69" spans="1:24" s="41" customFormat="1" ht="23.25" customHeight="1" thickBot="1">
      <c r="B69" s="1565" t="s">
        <v>154</v>
      </c>
      <c r="C69" s="1566"/>
      <c r="D69" s="1306"/>
      <c r="E69" s="1306"/>
      <c r="F69" s="1306"/>
      <c r="G69" s="1307">
        <v>0</v>
      </c>
      <c r="H69" s="1306">
        <v>0</v>
      </c>
      <c r="I69" s="1306">
        <v>0</v>
      </c>
      <c r="J69" s="1305">
        <f t="shared" ref="J69:S69" si="24">SUM(J67:J68)</f>
        <v>22.5</v>
      </c>
      <c r="K69" s="1305">
        <f t="shared" si="24"/>
        <v>0</v>
      </c>
      <c r="L69" s="1305">
        <f t="shared" si="24"/>
        <v>0.90660286999999995</v>
      </c>
      <c r="M69" s="1305">
        <f t="shared" si="24"/>
        <v>0</v>
      </c>
      <c r="N69" s="1305">
        <f t="shared" si="24"/>
        <v>0</v>
      </c>
      <c r="O69" s="1305">
        <f t="shared" si="24"/>
        <v>0</v>
      </c>
      <c r="P69" s="1305">
        <f t="shared" si="24"/>
        <v>0</v>
      </c>
      <c r="Q69" s="1305">
        <f t="shared" si="24"/>
        <v>0</v>
      </c>
      <c r="R69" s="1305">
        <f t="shared" si="24"/>
        <v>0.90660286999999995</v>
      </c>
      <c r="S69" s="1305">
        <f t="shared" si="24"/>
        <v>0</v>
      </c>
      <c r="T69" s="1306"/>
      <c r="U69" s="1306"/>
      <c r="V69" s="1302">
        <f t="shared" ref="V69:W69" si="25">SUM(V67:V68)</f>
        <v>21.59339713</v>
      </c>
      <c r="W69" s="1305">
        <f t="shared" si="25"/>
        <v>0</v>
      </c>
      <c r="X69" s="1308"/>
    </row>
    <row r="70" spans="1:24" s="42" customFormat="1" ht="23.25" customHeight="1">
      <c r="B70" s="1524" t="s">
        <v>517</v>
      </c>
      <c r="C70" s="1525"/>
      <c r="D70" s="1525"/>
      <c r="E70" s="1525"/>
      <c r="F70" s="1525"/>
      <c r="G70" s="1525"/>
      <c r="H70" s="1525"/>
      <c r="I70" s="1525"/>
      <c r="J70" s="1525"/>
      <c r="K70" s="1525"/>
      <c r="L70" s="1525"/>
      <c r="M70" s="1525"/>
      <c r="N70" s="1525"/>
      <c r="O70" s="1525"/>
      <c r="P70" s="1525"/>
      <c r="Q70" s="1525"/>
      <c r="R70" s="1525"/>
      <c r="S70" s="1525"/>
      <c r="T70" s="1525"/>
      <c r="U70" s="1525"/>
      <c r="V70" s="1525"/>
      <c r="W70" s="1525"/>
      <c r="X70" s="1526"/>
    </row>
    <row r="71" spans="1:24" s="42" customFormat="1" ht="23.25" customHeight="1">
      <c r="B71" s="1330">
        <v>1</v>
      </c>
      <c r="C71" s="1331" t="s">
        <v>518</v>
      </c>
      <c r="D71" s="1332"/>
      <c r="E71" s="1332"/>
      <c r="F71" s="1332"/>
      <c r="G71" s="1334"/>
      <c r="H71" s="1335"/>
      <c r="I71" s="1335"/>
      <c r="J71" s="1251">
        <f>262.92-29.1</f>
        <v>233.82000000000002</v>
      </c>
      <c r="K71" s="1251"/>
      <c r="L71" s="1252">
        <v>159.04</v>
      </c>
      <c r="M71" s="1252">
        <v>14500</v>
      </c>
      <c r="N71" s="1336">
        <v>0</v>
      </c>
      <c r="O71" s="1336">
        <v>0</v>
      </c>
      <c r="P71" s="1336">
        <v>0</v>
      </c>
      <c r="Q71" s="1336">
        <v>14500</v>
      </c>
      <c r="R71" s="1252">
        <f>L71+N71</f>
        <v>159.04</v>
      </c>
      <c r="S71" s="1252">
        <f>M71+O71</f>
        <v>14500</v>
      </c>
      <c r="T71" s="1251"/>
      <c r="U71" s="1251"/>
      <c r="V71" s="1263">
        <f t="shared" ref="V71:V72" si="26">J71-R71-(S71/305)</f>
        <v>27.239016393442654</v>
      </c>
      <c r="W71" s="1251"/>
      <c r="X71" s="1338"/>
    </row>
    <row r="72" spans="1:24" s="42" customFormat="1" ht="23.25" customHeight="1">
      <c r="B72" s="1339">
        <v>2</v>
      </c>
      <c r="C72" s="1345" t="s">
        <v>519</v>
      </c>
      <c r="D72" s="1333"/>
      <c r="E72" s="1333"/>
      <c r="F72" s="1333"/>
      <c r="G72" s="1341"/>
      <c r="H72" s="1342"/>
      <c r="I72" s="1342"/>
      <c r="J72" s="1343">
        <v>50</v>
      </c>
      <c r="K72" s="1251"/>
      <c r="L72" s="1252">
        <v>0</v>
      </c>
      <c r="M72" s="1252">
        <v>0</v>
      </c>
      <c r="N72" s="1336">
        <v>0</v>
      </c>
      <c r="O72" s="1336">
        <v>0</v>
      </c>
      <c r="P72" s="1336">
        <v>0</v>
      </c>
      <c r="Q72" s="1336">
        <v>0</v>
      </c>
      <c r="R72" s="1252">
        <f t="shared" ref="R72:S72" si="27">L72+N72</f>
        <v>0</v>
      </c>
      <c r="S72" s="1252">
        <f t="shared" si="27"/>
        <v>0</v>
      </c>
      <c r="T72" s="1251"/>
      <c r="U72" s="1251"/>
      <c r="V72" s="1263">
        <f t="shared" si="26"/>
        <v>50</v>
      </c>
      <c r="W72" s="1251"/>
      <c r="X72" s="1338"/>
    </row>
    <row r="73" spans="1:24" s="41" customFormat="1" ht="23.25" customHeight="1" thickBot="1">
      <c r="B73" s="1565" t="s">
        <v>520</v>
      </c>
      <c r="C73" s="1566"/>
      <c r="D73" s="1306"/>
      <c r="E73" s="1306"/>
      <c r="F73" s="1306"/>
      <c r="G73" s="1307">
        <v>0</v>
      </c>
      <c r="H73" s="1306">
        <v>0</v>
      </c>
      <c r="I73" s="1306">
        <v>0</v>
      </c>
      <c r="J73" s="1305">
        <f t="shared" ref="J73:S73" si="28">SUM(J71:J72)</f>
        <v>283.82000000000005</v>
      </c>
      <c r="K73" s="1305">
        <f t="shared" si="28"/>
        <v>0</v>
      </c>
      <c r="L73" s="1305">
        <f>SUM(L71:L72)</f>
        <v>159.04</v>
      </c>
      <c r="M73" s="1305">
        <f t="shared" si="28"/>
        <v>14500</v>
      </c>
      <c r="N73" s="1305">
        <f t="shared" si="28"/>
        <v>0</v>
      </c>
      <c r="O73" s="1305">
        <f t="shared" si="28"/>
        <v>0</v>
      </c>
      <c r="P73" s="1305">
        <f t="shared" si="28"/>
        <v>0</v>
      </c>
      <c r="Q73" s="1305">
        <f t="shared" si="28"/>
        <v>14500</v>
      </c>
      <c r="R73" s="1305">
        <f>SUM(R71:R72)</f>
        <v>159.04</v>
      </c>
      <c r="S73" s="1305">
        <f t="shared" si="28"/>
        <v>14500</v>
      </c>
      <c r="T73" s="1306"/>
      <c r="U73" s="1306"/>
      <c r="V73" s="1302">
        <f t="shared" ref="V73:W73" si="29">SUM(V71:V72)</f>
        <v>77.239016393442654</v>
      </c>
      <c r="W73" s="1305">
        <f t="shared" si="29"/>
        <v>0</v>
      </c>
      <c r="X73" s="1308"/>
    </row>
    <row r="74" spans="1:24" s="42" customFormat="1" ht="23.25" customHeight="1">
      <c r="B74" s="1524" t="s">
        <v>521</v>
      </c>
      <c r="C74" s="1525"/>
      <c r="D74" s="1525"/>
      <c r="E74" s="1525"/>
      <c r="F74" s="1525"/>
      <c r="G74" s="1525"/>
      <c r="H74" s="1525"/>
      <c r="I74" s="1525"/>
      <c r="J74" s="1525"/>
      <c r="K74" s="1525"/>
      <c r="L74" s="1525"/>
      <c r="M74" s="1525"/>
      <c r="N74" s="1525"/>
      <c r="O74" s="1525"/>
      <c r="P74" s="1525"/>
      <c r="Q74" s="1525"/>
      <c r="R74" s="1525"/>
      <c r="S74" s="1525"/>
      <c r="T74" s="1525"/>
      <c r="U74" s="1525"/>
      <c r="V74" s="1525"/>
      <c r="W74" s="1525"/>
      <c r="X74" s="1526"/>
    </row>
    <row r="75" spans="1:24" s="42" customFormat="1" ht="23.25" customHeight="1">
      <c r="B75" s="1330">
        <v>1</v>
      </c>
      <c r="C75" s="1346" t="s">
        <v>522</v>
      </c>
      <c r="D75" s="1332"/>
      <c r="E75" s="1332"/>
      <c r="F75" s="1332"/>
      <c r="G75" s="1334"/>
      <c r="H75" s="1335"/>
      <c r="I75" s="1335"/>
      <c r="J75" s="1343">
        <f>141215/305</f>
        <v>463</v>
      </c>
      <c r="K75" s="1251"/>
      <c r="L75" s="1252">
        <v>0</v>
      </c>
      <c r="M75" s="1252">
        <v>0</v>
      </c>
      <c r="N75" s="1336">
        <v>0</v>
      </c>
      <c r="O75" s="1336">
        <v>0</v>
      </c>
      <c r="P75" s="1336">
        <v>0</v>
      </c>
      <c r="Q75" s="1336">
        <v>0</v>
      </c>
      <c r="R75" s="1252">
        <f t="shared" ref="R75:S76" si="30">L75+N75</f>
        <v>0</v>
      </c>
      <c r="S75" s="1252">
        <f t="shared" si="30"/>
        <v>0</v>
      </c>
      <c r="T75" s="1251"/>
      <c r="U75" s="1251"/>
      <c r="V75" s="1263">
        <f t="shared" ref="V75:V76" si="31">J75-R75-(S75/305)</f>
        <v>463</v>
      </c>
      <c r="W75" s="1251"/>
      <c r="X75" s="1338"/>
    </row>
    <row r="76" spans="1:24" s="42" customFormat="1" ht="23.25" customHeight="1">
      <c r="B76" s="1339">
        <v>2</v>
      </c>
      <c r="C76" s="1331"/>
      <c r="D76" s="1333"/>
      <c r="E76" s="1333"/>
      <c r="F76" s="1333"/>
      <c r="G76" s="1341"/>
      <c r="H76" s="1342"/>
      <c r="I76" s="1342"/>
      <c r="J76" s="1251"/>
      <c r="K76" s="1251"/>
      <c r="L76" s="1252">
        <v>0</v>
      </c>
      <c r="M76" s="1252">
        <v>0</v>
      </c>
      <c r="N76" s="1336">
        <v>0</v>
      </c>
      <c r="O76" s="1336">
        <v>0</v>
      </c>
      <c r="P76" s="1336">
        <v>0</v>
      </c>
      <c r="Q76" s="1336">
        <v>0</v>
      </c>
      <c r="R76" s="1252">
        <f t="shared" si="30"/>
        <v>0</v>
      </c>
      <c r="S76" s="1252">
        <f t="shared" si="30"/>
        <v>0</v>
      </c>
      <c r="T76" s="1251"/>
      <c r="U76" s="1251"/>
      <c r="V76" s="1263">
        <f t="shared" si="31"/>
        <v>0</v>
      </c>
      <c r="W76" s="1251"/>
      <c r="X76" s="1338"/>
    </row>
    <row r="77" spans="1:24" s="41" customFormat="1" ht="23.25" customHeight="1" thickBot="1">
      <c r="B77" s="1565" t="s">
        <v>523</v>
      </c>
      <c r="C77" s="1566"/>
      <c r="D77" s="1306"/>
      <c r="E77" s="1306"/>
      <c r="F77" s="1306"/>
      <c r="G77" s="1307">
        <v>0</v>
      </c>
      <c r="H77" s="1306">
        <v>0</v>
      </c>
      <c r="I77" s="1306">
        <v>0</v>
      </c>
      <c r="J77" s="1305">
        <f t="shared" ref="J77:S77" si="32">SUM(J75:J76)</f>
        <v>463</v>
      </c>
      <c r="K77" s="1305">
        <f t="shared" si="32"/>
        <v>0</v>
      </c>
      <c r="L77" s="1305">
        <f t="shared" si="32"/>
        <v>0</v>
      </c>
      <c r="M77" s="1305">
        <f t="shared" si="32"/>
        <v>0</v>
      </c>
      <c r="N77" s="1305">
        <f t="shared" si="32"/>
        <v>0</v>
      </c>
      <c r="O77" s="1305">
        <f t="shared" si="32"/>
        <v>0</v>
      </c>
      <c r="P77" s="1305">
        <f t="shared" si="32"/>
        <v>0</v>
      </c>
      <c r="Q77" s="1305">
        <f t="shared" si="32"/>
        <v>0</v>
      </c>
      <c r="R77" s="1305">
        <f t="shared" si="32"/>
        <v>0</v>
      </c>
      <c r="S77" s="1305">
        <f t="shared" si="32"/>
        <v>0</v>
      </c>
      <c r="T77" s="1306"/>
      <c r="U77" s="1306"/>
      <c r="V77" s="1302">
        <f t="shared" ref="V77:W77" si="33">SUM(V75:V76)</f>
        <v>463</v>
      </c>
      <c r="W77" s="1305">
        <f t="shared" si="33"/>
        <v>0</v>
      </c>
      <c r="X77" s="1308"/>
    </row>
    <row r="78" spans="1:24" s="43" customFormat="1" ht="69" customHeight="1" thickBot="1">
      <c r="B78" s="1563" t="s">
        <v>524</v>
      </c>
      <c r="C78" s="1564"/>
      <c r="D78" s="1347"/>
      <c r="E78" s="1347"/>
      <c r="F78" s="1347"/>
      <c r="G78" s="1348">
        <v>0</v>
      </c>
      <c r="H78" s="1347">
        <v>0</v>
      </c>
      <c r="I78" s="1347">
        <v>0</v>
      </c>
      <c r="J78" s="1348">
        <f>J52+J57+J61+J65+J69+J73+J77</f>
        <v>26075.247205960655</v>
      </c>
      <c r="K78" s="1348">
        <f t="shared" ref="K78:S78" si="34">K52+K57+K61+K65+K69+K73+K77</f>
        <v>2774</v>
      </c>
      <c r="L78" s="1348">
        <f>L52+L57+L61+L65+L69+L73+L77</f>
        <v>1774.2146906942853</v>
      </c>
      <c r="M78" s="1348">
        <f t="shared" si="34"/>
        <v>85230.685661423326</v>
      </c>
      <c r="N78" s="1348">
        <f>N52+N57+N61+N65+N69+N73+N77</f>
        <v>65.33</v>
      </c>
      <c r="O78" s="1348">
        <f>O52+O57+O61+O65+O69+O73+O77</f>
        <v>100.68203522329769</v>
      </c>
      <c r="P78" s="1348">
        <f>P52+P57+P61+P65+P69+P73+P77</f>
        <v>236.98981609095287</v>
      </c>
      <c r="Q78" s="1348">
        <f>Q52+Q57+Q61+Q65+Q69+Q73+Q77</f>
        <v>16729.491182175501</v>
      </c>
      <c r="R78" s="1348">
        <f t="shared" si="34"/>
        <v>1839.5446906942855</v>
      </c>
      <c r="S78" s="1348">
        <f t="shared" si="34"/>
        <v>85331.367696646616</v>
      </c>
      <c r="T78" s="1348">
        <f>T52+T57+T61+T65+T77</f>
        <v>0</v>
      </c>
      <c r="U78" s="1348">
        <f>U52+U57+U61+U65+U77</f>
        <v>0</v>
      </c>
      <c r="V78" s="1348">
        <f>V52+V57+V61+V65+V69+V73+V77</f>
        <v>23630.384883474082</v>
      </c>
      <c r="W78" s="1309">
        <f>W52+W57+W61+W65+W77</f>
        <v>0</v>
      </c>
      <c r="X78" s="1310"/>
    </row>
    <row r="79" spans="1:24" ht="15">
      <c r="A79" s="44"/>
      <c r="B79" s="44"/>
      <c r="D79" s="44"/>
      <c r="E79" s="44"/>
      <c r="F79" s="44"/>
      <c r="G79" s="44"/>
      <c r="H79" s="44"/>
      <c r="I79" s="44"/>
      <c r="N79" s="44"/>
      <c r="O79" s="44"/>
      <c r="P79" s="44"/>
      <c r="Q79" s="44"/>
      <c r="R79" s="44"/>
      <c r="S79" s="44"/>
    </row>
    <row r="80" spans="1:24" ht="15">
      <c r="A80" s="44"/>
      <c r="B80" s="44"/>
      <c r="D80" s="44"/>
      <c r="E80" s="44"/>
      <c r="F80" s="44"/>
      <c r="G80" s="44"/>
      <c r="H80" s="44"/>
      <c r="I80" s="44"/>
      <c r="J80" s="986"/>
      <c r="L80" s="960"/>
      <c r="M80" s="960"/>
      <c r="N80" s="960"/>
      <c r="O80" s="960"/>
      <c r="P80" s="960"/>
      <c r="Q80" s="960"/>
      <c r="R80" s="960"/>
      <c r="S80" s="960"/>
    </row>
    <row r="81" spans="1:25" ht="15">
      <c r="A81" s="44"/>
      <c r="B81" s="44"/>
      <c r="C81" s="45" t="s">
        <v>525</v>
      </c>
      <c r="D81" s="44"/>
      <c r="E81" s="44"/>
      <c r="F81" s="44"/>
      <c r="G81" s="44"/>
      <c r="H81" s="44"/>
      <c r="I81" s="44"/>
      <c r="L81" s="960"/>
      <c r="M81" s="960"/>
      <c r="N81" s="960"/>
      <c r="O81" s="960"/>
      <c r="P81" s="960"/>
      <c r="Q81" s="960"/>
      <c r="R81" s="960"/>
      <c r="S81" s="960"/>
    </row>
    <row r="82" spans="1:25" ht="15">
      <c r="A82" s="44"/>
      <c r="B82" s="44"/>
      <c r="C82" s="46" t="s">
        <v>526</v>
      </c>
      <c r="D82" s="44"/>
      <c r="E82" s="44"/>
      <c r="F82" s="44"/>
      <c r="G82" s="44"/>
      <c r="H82" s="44"/>
      <c r="I82" s="44"/>
      <c r="J82" s="960"/>
      <c r="L82" s="960"/>
      <c r="M82" s="960"/>
      <c r="N82" s="960"/>
      <c r="O82" s="960"/>
      <c r="P82" s="960"/>
      <c r="Q82" s="960"/>
      <c r="R82" s="960"/>
      <c r="S82" s="960"/>
    </row>
    <row r="83" spans="1:25" ht="15">
      <c r="A83" s="44"/>
      <c r="B83" s="44"/>
      <c r="C83" s="45" t="s">
        <v>615</v>
      </c>
      <c r="D83" s="44"/>
      <c r="E83" s="44"/>
      <c r="F83" s="44"/>
      <c r="G83" s="44"/>
      <c r="H83" s="44"/>
      <c r="I83" s="44"/>
      <c r="N83" s="44"/>
      <c r="O83" s="44"/>
      <c r="P83" s="960"/>
      <c r="Q83" s="960"/>
      <c r="R83" s="44"/>
      <c r="S83" s="44"/>
    </row>
    <row r="84" spans="1:25" s="44" customFormat="1" ht="15">
      <c r="C84" s="45" t="s">
        <v>527</v>
      </c>
      <c r="P84" s="960"/>
      <c r="Q84" s="960"/>
      <c r="V84" s="960"/>
      <c r="X84" s="46"/>
      <c r="Y84" s="46"/>
    </row>
    <row r="85" spans="1:25" s="44" customFormat="1" ht="15">
      <c r="C85" s="45" t="s">
        <v>528</v>
      </c>
      <c r="P85" s="960"/>
      <c r="Q85" s="960"/>
      <c r="V85" s="960"/>
      <c r="X85" s="46"/>
      <c r="Y85" s="46"/>
    </row>
    <row r="86" spans="1:25" s="44" customFormat="1" ht="15">
      <c r="C86" s="45"/>
      <c r="P86" s="960"/>
      <c r="Q86" s="960"/>
      <c r="V86" s="960"/>
      <c r="X86" s="46"/>
      <c r="Y86" s="46"/>
    </row>
    <row r="87" spans="1:25" s="44" customFormat="1" ht="15">
      <c r="C87" s="45"/>
      <c r="P87" s="960"/>
      <c r="Q87" s="960"/>
      <c r="V87" s="960"/>
      <c r="X87" s="46"/>
      <c r="Y87" s="46"/>
    </row>
    <row r="88" spans="1:25" s="44" customFormat="1" ht="15">
      <c r="C88" s="961" t="s">
        <v>529</v>
      </c>
      <c r="P88" s="960"/>
      <c r="Q88" s="960"/>
      <c r="V88" s="960"/>
      <c r="X88" s="46"/>
      <c r="Y88" s="46"/>
    </row>
    <row r="89" spans="1:25" s="44" customFormat="1">
      <c r="A89" s="46"/>
      <c r="B89" s="47"/>
      <c r="C89" s="961" t="s">
        <v>530</v>
      </c>
      <c r="D89" s="45"/>
      <c r="E89" s="47"/>
      <c r="F89" s="47"/>
      <c r="G89" s="47"/>
      <c r="H89" s="47"/>
      <c r="I89" s="47"/>
      <c r="N89" s="48"/>
      <c r="O89" s="48"/>
      <c r="P89" s="1215"/>
      <c r="Q89" s="1215"/>
      <c r="R89" s="48"/>
      <c r="S89" s="48"/>
      <c r="V89" s="960"/>
      <c r="X89" s="46"/>
      <c r="Y89" s="46"/>
    </row>
    <row r="90" spans="1:25" s="44" customFormat="1">
      <c r="A90" s="46"/>
      <c r="B90" s="47"/>
      <c r="C90" s="961" t="s">
        <v>531</v>
      </c>
      <c r="D90" s="45"/>
      <c r="E90" s="47"/>
      <c r="F90" s="47"/>
      <c r="G90" s="47"/>
      <c r="H90" s="47"/>
      <c r="I90" s="47"/>
      <c r="N90" s="48"/>
      <c r="O90" s="48"/>
      <c r="P90" s="1215"/>
      <c r="Q90" s="1215"/>
      <c r="R90" s="48"/>
      <c r="S90" s="48"/>
      <c r="V90" s="960"/>
      <c r="X90" s="46"/>
      <c r="Y90" s="46"/>
    </row>
    <row r="91" spans="1:25" s="44" customFormat="1">
      <c r="A91" s="46"/>
      <c r="B91" s="47"/>
      <c r="C91" s="961" t="s">
        <v>532</v>
      </c>
      <c r="D91" s="45"/>
      <c r="E91" s="47"/>
      <c r="F91" s="47"/>
      <c r="G91" s="47"/>
      <c r="H91" s="47"/>
      <c r="I91" s="47"/>
      <c r="N91" s="48"/>
      <c r="O91" s="48"/>
      <c r="P91" s="1215"/>
      <c r="Q91" s="1215"/>
      <c r="R91" s="48"/>
      <c r="S91" s="48"/>
      <c r="V91" s="960"/>
      <c r="X91" s="46"/>
      <c r="Y91" s="46"/>
    </row>
    <row r="92" spans="1:25" s="44" customFormat="1">
      <c r="A92" s="46"/>
      <c r="B92" s="47"/>
      <c r="C92" s="962" t="s">
        <v>533</v>
      </c>
      <c r="D92" s="45"/>
      <c r="E92" s="47"/>
      <c r="F92" s="47"/>
      <c r="G92" s="47"/>
      <c r="H92" s="47"/>
      <c r="I92" s="47"/>
      <c r="N92" s="48"/>
      <c r="O92" s="48"/>
      <c r="P92" s="1215"/>
      <c r="Q92" s="1215"/>
      <c r="R92" s="48"/>
      <c r="S92" s="48"/>
      <c r="V92" s="960"/>
      <c r="X92" s="46"/>
      <c r="Y92" s="46"/>
    </row>
    <row r="93" spans="1:25" s="44" customFormat="1">
      <c r="A93" s="46"/>
      <c r="B93" s="47"/>
      <c r="C93" s="45"/>
      <c r="D93" s="45"/>
      <c r="E93" s="47"/>
      <c r="F93" s="47"/>
      <c r="G93" s="47"/>
      <c r="H93" s="47"/>
      <c r="I93" s="47"/>
      <c r="N93" s="48"/>
      <c r="O93" s="48"/>
      <c r="P93" s="1215"/>
      <c r="Q93" s="1215"/>
      <c r="R93" s="48"/>
      <c r="S93" s="48"/>
      <c r="V93" s="960"/>
      <c r="X93" s="46"/>
      <c r="Y93" s="46"/>
    </row>
    <row r="94" spans="1:25" s="44" customFormat="1">
      <c r="A94" s="46"/>
      <c r="B94" s="47"/>
      <c r="C94" s="45" t="s">
        <v>534</v>
      </c>
      <c r="D94" s="45"/>
      <c r="E94" s="47"/>
      <c r="F94" s="47"/>
      <c r="G94" s="47"/>
      <c r="H94" s="47"/>
      <c r="I94" s="47"/>
      <c r="N94" s="48"/>
      <c r="O94" s="48"/>
      <c r="P94" s="1215"/>
      <c r="Q94" s="1215"/>
      <c r="R94" s="48"/>
      <c r="S94" s="48"/>
      <c r="V94" s="960"/>
      <c r="X94" s="46"/>
      <c r="Y94" s="46"/>
    </row>
    <row r="95" spans="1:25" s="44" customFormat="1">
      <c r="A95" s="46"/>
      <c r="B95" s="47"/>
      <c r="C95" s="45" t="s">
        <v>535</v>
      </c>
      <c r="D95" s="45"/>
      <c r="E95" s="47"/>
      <c r="F95" s="47"/>
      <c r="G95" s="47"/>
      <c r="H95" s="47"/>
      <c r="I95" s="47"/>
      <c r="N95" s="48"/>
      <c r="O95" s="48"/>
      <c r="P95" s="48"/>
      <c r="Q95" s="48"/>
      <c r="R95" s="48"/>
      <c r="S95" s="48"/>
      <c r="V95" s="960"/>
      <c r="X95" s="46"/>
      <c r="Y95" s="46"/>
    </row>
    <row r="96" spans="1:25" s="44" customFormat="1">
      <c r="A96" s="46"/>
      <c r="B96" s="47"/>
      <c r="C96" s="45" t="s">
        <v>515</v>
      </c>
      <c r="D96" s="45"/>
      <c r="E96" s="47"/>
      <c r="F96" s="47"/>
      <c r="G96" s="47"/>
      <c r="H96" s="47"/>
      <c r="I96" s="47"/>
      <c r="N96" s="48"/>
      <c r="O96" s="48"/>
      <c r="P96" s="48"/>
      <c r="Q96" s="48"/>
      <c r="R96" s="48"/>
      <c r="S96" s="48"/>
      <c r="V96" s="960"/>
      <c r="X96" s="46"/>
      <c r="Y96" s="46"/>
    </row>
    <row r="97" spans="1:25" s="44" customFormat="1">
      <c r="A97" s="46"/>
      <c r="B97" s="47"/>
      <c r="C97" s="45" t="s">
        <v>516</v>
      </c>
      <c r="D97" s="45"/>
      <c r="E97" s="47"/>
      <c r="F97" s="47"/>
      <c r="G97" s="47"/>
      <c r="H97" s="47"/>
      <c r="I97" s="47"/>
      <c r="N97" s="48"/>
      <c r="O97" s="48"/>
      <c r="P97" s="48"/>
      <c r="Q97" s="48"/>
      <c r="R97" s="48"/>
      <c r="S97" s="48"/>
      <c r="V97" s="960"/>
      <c r="X97" s="46"/>
      <c r="Y97" s="46"/>
    </row>
    <row r="98" spans="1:25" s="44" customFormat="1">
      <c r="A98" s="46"/>
      <c r="B98" s="47"/>
      <c r="C98" s="45" t="s">
        <v>536</v>
      </c>
      <c r="D98" s="45"/>
      <c r="E98" s="47"/>
      <c r="F98" s="47"/>
      <c r="G98" s="47"/>
      <c r="H98" s="47"/>
      <c r="I98" s="47"/>
      <c r="N98" s="48"/>
      <c r="O98" s="48"/>
      <c r="P98" s="48"/>
      <c r="Q98" s="48"/>
      <c r="R98" s="48"/>
      <c r="S98" s="48"/>
      <c r="V98" s="960"/>
      <c r="X98" s="46"/>
      <c r="Y98" s="46"/>
    </row>
    <row r="99" spans="1:25" s="44" customFormat="1">
      <c r="A99" s="46"/>
      <c r="B99" s="47"/>
      <c r="C99" s="45"/>
      <c r="D99" s="45"/>
      <c r="E99" s="47"/>
      <c r="F99" s="47"/>
      <c r="G99" s="47"/>
      <c r="H99" s="47"/>
      <c r="I99" s="47"/>
      <c r="N99" s="48"/>
      <c r="O99" s="48"/>
      <c r="P99" s="48"/>
      <c r="Q99" s="48"/>
      <c r="R99" s="48"/>
      <c r="S99" s="48"/>
      <c r="V99" s="960"/>
      <c r="X99" s="46"/>
      <c r="Y99" s="46"/>
    </row>
    <row r="100" spans="1:25" s="45" customFormat="1">
      <c r="A100" s="46"/>
      <c r="B100" s="47"/>
      <c r="C100" s="45" t="s">
        <v>537</v>
      </c>
      <c r="E100" s="47"/>
      <c r="F100" s="47"/>
      <c r="G100" s="47"/>
      <c r="H100" s="47"/>
      <c r="I100" s="47"/>
      <c r="J100" s="44"/>
      <c r="K100" s="44"/>
      <c r="L100" s="44"/>
      <c r="M100" s="44"/>
      <c r="N100" s="48"/>
      <c r="O100" s="48"/>
      <c r="P100" s="48"/>
      <c r="Q100" s="48"/>
      <c r="R100" s="48"/>
      <c r="S100" s="48"/>
      <c r="T100" s="44"/>
      <c r="U100" s="44"/>
      <c r="V100" s="960"/>
      <c r="W100" s="44"/>
      <c r="X100" s="46"/>
      <c r="Y100" s="46"/>
    </row>
    <row r="101" spans="1:25" s="45" customFormat="1">
      <c r="A101" s="46"/>
      <c r="B101" s="47"/>
      <c r="E101" s="47"/>
      <c r="F101" s="47"/>
      <c r="G101" s="47"/>
      <c r="H101" s="47"/>
      <c r="I101" s="47"/>
      <c r="J101" s="44"/>
      <c r="K101" s="44"/>
      <c r="L101" s="44"/>
      <c r="M101" s="44"/>
      <c r="N101" s="48"/>
      <c r="O101" s="48"/>
      <c r="P101" s="48"/>
      <c r="Q101" s="48"/>
      <c r="R101" s="48"/>
      <c r="S101" s="48"/>
      <c r="T101" s="44"/>
      <c r="U101" s="44"/>
      <c r="V101" s="960"/>
      <c r="W101" s="44"/>
      <c r="X101" s="46"/>
      <c r="Y101" s="46"/>
    </row>
    <row r="102" spans="1:25" s="45" customFormat="1">
      <c r="A102" s="46"/>
      <c r="B102" s="47"/>
      <c r="C102" s="45" t="s">
        <v>538</v>
      </c>
      <c r="E102" s="47"/>
      <c r="F102" s="47"/>
      <c r="G102" s="47"/>
      <c r="H102" s="47"/>
      <c r="I102" s="47"/>
      <c r="J102" s="44"/>
      <c r="K102" s="44"/>
      <c r="L102" s="44"/>
      <c r="M102" s="44"/>
      <c r="N102" s="48"/>
      <c r="O102" s="48"/>
      <c r="P102" s="48"/>
      <c r="Q102" s="48"/>
      <c r="R102" s="48"/>
      <c r="S102" s="48"/>
      <c r="T102" s="44"/>
      <c r="U102" s="44"/>
      <c r="V102" s="960"/>
      <c r="W102" s="44"/>
      <c r="X102" s="46"/>
      <c r="Y102" s="46"/>
    </row>
    <row r="103" spans="1:25" s="45" customFormat="1">
      <c r="A103" s="46"/>
      <c r="B103" s="47"/>
      <c r="C103" s="45" t="s">
        <v>539</v>
      </c>
      <c r="E103" s="47"/>
      <c r="F103" s="47"/>
      <c r="G103" s="47"/>
      <c r="H103" s="47"/>
      <c r="I103" s="47"/>
      <c r="J103" s="44"/>
      <c r="K103" s="44"/>
      <c r="L103" s="44"/>
      <c r="M103" s="44"/>
      <c r="N103" s="48"/>
      <c r="O103" s="48"/>
      <c r="P103" s="48"/>
      <c r="Q103" s="48"/>
      <c r="R103" s="48"/>
      <c r="S103" s="48"/>
      <c r="T103" s="44"/>
      <c r="U103" s="44"/>
      <c r="V103" s="960"/>
      <c r="W103" s="44"/>
      <c r="X103" s="46"/>
      <c r="Y103" s="46"/>
    </row>
    <row r="104" spans="1:25" s="45" customFormat="1">
      <c r="A104" s="46"/>
      <c r="B104" s="47"/>
      <c r="E104" s="47"/>
      <c r="F104" s="47"/>
      <c r="G104" s="47"/>
      <c r="H104" s="47"/>
      <c r="I104" s="47"/>
      <c r="J104" s="44"/>
      <c r="K104" s="44"/>
      <c r="L104" s="44"/>
      <c r="M104" s="44"/>
      <c r="N104" s="48"/>
      <c r="O104" s="48"/>
      <c r="P104" s="48"/>
      <c r="Q104" s="48"/>
      <c r="R104" s="48"/>
      <c r="S104" s="48"/>
      <c r="T104" s="44"/>
      <c r="U104" s="44"/>
      <c r="V104" s="960"/>
      <c r="W104" s="44"/>
      <c r="X104" s="46"/>
      <c r="Y104" s="46"/>
    </row>
    <row r="105" spans="1:25" s="45" customFormat="1">
      <c r="A105" s="46"/>
      <c r="B105" s="47"/>
      <c r="E105" s="47"/>
      <c r="F105" s="47"/>
      <c r="G105" s="47"/>
      <c r="H105" s="47"/>
      <c r="I105" s="47"/>
      <c r="J105" s="44"/>
      <c r="K105" s="44"/>
      <c r="L105" s="44"/>
      <c r="M105" s="44"/>
      <c r="N105" s="48"/>
      <c r="O105" s="48"/>
      <c r="P105" s="48"/>
      <c r="Q105" s="48"/>
      <c r="R105" s="48"/>
      <c r="S105" s="48"/>
      <c r="T105" s="44"/>
      <c r="U105" s="44"/>
      <c r="V105" s="960"/>
      <c r="W105" s="44"/>
      <c r="X105" s="46"/>
      <c r="Y105" s="46"/>
    </row>
    <row r="106" spans="1:25" s="45" customFormat="1">
      <c r="A106" s="46"/>
      <c r="B106" s="47"/>
      <c r="E106" s="47"/>
      <c r="F106" s="47"/>
      <c r="G106" s="47"/>
      <c r="H106" s="47"/>
      <c r="I106" s="47"/>
      <c r="J106" s="44"/>
      <c r="K106" s="44"/>
      <c r="L106" s="44"/>
      <c r="M106" s="44"/>
      <c r="N106" s="48"/>
      <c r="O106" s="48"/>
      <c r="P106" s="48"/>
      <c r="Q106" s="48"/>
      <c r="R106" s="48"/>
      <c r="S106" s="48"/>
      <c r="T106" s="44"/>
      <c r="U106" s="44"/>
      <c r="V106" s="960"/>
      <c r="W106" s="44"/>
      <c r="X106" s="46"/>
      <c r="Y106" s="46"/>
    </row>
    <row r="107" spans="1:25" s="45" customFormat="1">
      <c r="A107" s="46"/>
      <c r="B107" s="47"/>
      <c r="E107" s="47"/>
      <c r="F107" s="47"/>
      <c r="G107" s="47"/>
      <c r="H107" s="47"/>
      <c r="I107" s="47"/>
      <c r="J107" s="44"/>
      <c r="K107" s="44"/>
      <c r="L107" s="44"/>
      <c r="M107" s="44"/>
      <c r="N107" s="48"/>
      <c r="O107" s="48"/>
      <c r="P107" s="48"/>
      <c r="Q107" s="48"/>
      <c r="R107" s="48"/>
      <c r="S107" s="48"/>
      <c r="T107" s="44"/>
      <c r="U107" s="44"/>
      <c r="V107" s="960"/>
      <c r="W107" s="44"/>
      <c r="X107" s="46"/>
      <c r="Y107" s="46"/>
    </row>
  </sheetData>
  <mergeCells count="131">
    <mergeCell ref="B2:V2"/>
    <mergeCell ref="B61:C61"/>
    <mergeCell ref="B62:X62"/>
    <mergeCell ref="D38:D39"/>
    <mergeCell ref="E38:E39"/>
    <mergeCell ref="T38:T39"/>
    <mergeCell ref="U38:U39"/>
    <mergeCell ref="X38:X39"/>
    <mergeCell ref="B40:B41"/>
    <mergeCell ref="C40:C41"/>
    <mergeCell ref="D40:D41"/>
    <mergeCell ref="E40:E41"/>
    <mergeCell ref="T40:T41"/>
    <mergeCell ref="U40:U41"/>
    <mergeCell ref="X40:X41"/>
    <mergeCell ref="D34:D35"/>
    <mergeCell ref="E34:E35"/>
    <mergeCell ref="T34:T35"/>
    <mergeCell ref="U34:U35"/>
    <mergeCell ref="X34:X35"/>
    <mergeCell ref="B36:B37"/>
    <mergeCell ref="C36:C37"/>
    <mergeCell ref="D36:D37"/>
    <mergeCell ref="E36:E37"/>
    <mergeCell ref="B32:B33"/>
    <mergeCell ref="C32:C33"/>
    <mergeCell ref="D32:D33"/>
    <mergeCell ref="E32:E33"/>
    <mergeCell ref="T32:T33"/>
    <mergeCell ref="U32:U33"/>
    <mergeCell ref="X32:X33"/>
    <mergeCell ref="C30:C31"/>
    <mergeCell ref="D30:D31"/>
    <mergeCell ref="E30:E31"/>
    <mergeCell ref="T30:T31"/>
    <mergeCell ref="U30:U31"/>
    <mergeCell ref="C24:C25"/>
    <mergeCell ref="D20:D21"/>
    <mergeCell ref="D22:D23"/>
    <mergeCell ref="E22:E23"/>
    <mergeCell ref="S20:S23"/>
    <mergeCell ref="Q20:Q23"/>
    <mergeCell ref="T36:T37"/>
    <mergeCell ref="U36:U37"/>
    <mergeCell ref="X36:X37"/>
    <mergeCell ref="X30:X31"/>
    <mergeCell ref="G3:G4"/>
    <mergeCell ref="D9:D10"/>
    <mergeCell ref="E20:E21"/>
    <mergeCell ref="D11:D12"/>
    <mergeCell ref="E11:E12"/>
    <mergeCell ref="E9:E10"/>
    <mergeCell ref="D13:D14"/>
    <mergeCell ref="E13:E14"/>
    <mergeCell ref="B6:X6"/>
    <mergeCell ref="B9:B10"/>
    <mergeCell ref="C9:C10"/>
    <mergeCell ref="B13:B14"/>
    <mergeCell ref="C13:C14"/>
    <mergeCell ref="B11:B12"/>
    <mergeCell ref="C11:C12"/>
    <mergeCell ref="U9:U10"/>
    <mergeCell ref="T11:T12"/>
    <mergeCell ref="X11:X12"/>
    <mergeCell ref="F13:F14"/>
    <mergeCell ref="T13:T14"/>
    <mergeCell ref="B3:B4"/>
    <mergeCell ref="C3:C4"/>
    <mergeCell ref="D3:D4"/>
    <mergeCell ref="E3:F3"/>
    <mergeCell ref="B78:C78"/>
    <mergeCell ref="B77:C77"/>
    <mergeCell ref="B34:B35"/>
    <mergeCell ref="C34:C35"/>
    <mergeCell ref="B30:B31"/>
    <mergeCell ref="B15:B17"/>
    <mergeCell ref="C15:C17"/>
    <mergeCell ref="B20:B23"/>
    <mergeCell ref="C20:C23"/>
    <mergeCell ref="B38:B39"/>
    <mergeCell ref="C38:C39"/>
    <mergeCell ref="B65:C65"/>
    <mergeCell ref="B66:X66"/>
    <mergeCell ref="B69:C69"/>
    <mergeCell ref="B70:X70"/>
    <mergeCell ref="B73:C73"/>
    <mergeCell ref="R15:R17"/>
    <mergeCell ref="S15:S17"/>
    <mergeCell ref="F20:F23"/>
    <mergeCell ref="H20:H23"/>
    <mergeCell ref="I20:I23"/>
    <mergeCell ref="P15:P17"/>
    <mergeCell ref="Q15:Q17"/>
    <mergeCell ref="P20:P23"/>
    <mergeCell ref="U13:U14"/>
    <mergeCell ref="X13:X14"/>
    <mergeCell ref="T9:T10"/>
    <mergeCell ref="R3:S3"/>
    <mergeCell ref="T3:T4"/>
    <mergeCell ref="U3:U4"/>
    <mergeCell ref="V3:W3"/>
    <mergeCell ref="X3:X4"/>
    <mergeCell ref="H3:I3"/>
    <mergeCell ref="J3:K3"/>
    <mergeCell ref="L3:M3"/>
    <mergeCell ref="N3:O3"/>
    <mergeCell ref="P3:Q3"/>
    <mergeCell ref="B74:X74"/>
    <mergeCell ref="B52:C52"/>
    <mergeCell ref="B53:X53"/>
    <mergeCell ref="B57:C57"/>
    <mergeCell ref="B58:X58"/>
    <mergeCell ref="R20:R23"/>
    <mergeCell ref="J15:J17"/>
    <mergeCell ref="K15:K17"/>
    <mergeCell ref="L15:L17"/>
    <mergeCell ref="M15:M17"/>
    <mergeCell ref="N15:N17"/>
    <mergeCell ref="O15:O17"/>
    <mergeCell ref="N20:N23"/>
    <mergeCell ref="O20:O23"/>
    <mergeCell ref="M20:M23"/>
    <mergeCell ref="T20:T23"/>
    <mergeCell ref="U20:U23"/>
    <mergeCell ref="J20:J23"/>
    <mergeCell ref="K20:K23"/>
    <mergeCell ref="L20:L23"/>
    <mergeCell ref="V20:V23"/>
    <mergeCell ref="X20:X21"/>
    <mergeCell ref="X22:X23"/>
    <mergeCell ref="B24:B25"/>
  </mergeCells>
  <dataValidations disablePrompts="1" count="3">
    <dataValidation type="date" operator="lessThanOrEqual" allowBlank="1" showInputMessage="1" showErrorMessage="1" sqref="WVO67:WVO68 JC75:JC76 SY75:SY76 ACU75:ACU76 AMQ75:AMQ76 AWM75:AWM76 BGI75:BGI76 BQE75:BQE76 CAA75:CAA76 CJW75:CJW76 CTS75:CTS76 DDO75:DDO76 DNK75:DNK76 DXG75:DXG76 EHC75:EHC76 EQY75:EQY76 FAU75:FAU76 FKQ75:FKQ76 FUM75:FUM76 GEI75:GEI76 GOE75:GOE76 GYA75:GYA76 HHW75:HHW76 HRS75:HRS76 IBO75:IBO76 ILK75:ILK76 IVG75:IVG76 JFC75:JFC76 JOY75:JOY76 JYU75:JYU76 KIQ75:KIQ76 KSM75:KSM76 LCI75:LCI76 LME75:LME76 LWA75:LWA76 MFW75:MFW76 MPS75:MPS76 MZO75:MZO76 NJK75:NJK76 NTG75:NTG76 ODC75:ODC76 OMY75:OMY76 OWU75:OWU76 PGQ75:PGQ76 PQM75:PQM76 QAI75:QAI76 QKE75:QKE76 QUA75:QUA76 RDW75:RDW76 RNS75:RNS76 RXO75:RXO76 SHK75:SHK76 SRG75:SRG76 TBC75:TBC76 TKY75:TKY76 TUU75:TUU76 UEQ75:UEQ76 UOM75:UOM76 UYI75:UYI76 VIE75:VIE76 VSA75:VSA76 WBW75:WBW76 WLS75:WLS76 WVO75:WVO76 E63:E64 JC63:JC64 SY63:SY64 ACU63:ACU64 AMQ63:AMQ64 AWM63:AWM64 BGI63:BGI64 BQE63:BQE64 CAA63:CAA64 CJW63:CJW64 CTS63:CTS64 DDO63:DDO64 DNK63:DNK64 DXG63:DXG64 EHC63:EHC64 EQY63:EQY64 FAU63:FAU64 FKQ63:FKQ64 FUM63:FUM64 GEI63:GEI64 GOE63:GOE64 GYA63:GYA64 HHW63:HHW64 HRS63:HRS64 IBO63:IBO64 ILK63:ILK64 IVG63:IVG64 JFC63:JFC64 JOY63:JOY64 JYU63:JYU64 KIQ63:KIQ64 KSM63:KSM64 LCI63:LCI64 LME63:LME64 LWA63:LWA64 MFW63:MFW64 MPS63:MPS64 MZO63:MZO64 NJK63:NJK64 NTG63:NTG64 ODC63:ODC64 OMY63:OMY64 OWU63:OWU64 PGQ63:PGQ64 PQM63:PQM64 QAI63:QAI64 QKE63:QKE64 QUA63:QUA64 RDW63:RDW64 RNS63:RNS64 RXO63:RXO64 SHK63:SHK64 SRG63:SRG64 TBC63:TBC64 TKY63:TKY64 TUU63:TUU64 UEQ63:UEQ64 UOM63:UOM64 UYI63:UYI64 VIE63:VIE64 VSA63:VSA64 WBW63:WBW64 WLS63:WLS64 WVO63:WVO64 E59:E60 JC59:JC60 SY59:SY60 ACU59:ACU60 AMQ59:AMQ60 AWM59:AWM60 BGI59:BGI60 BQE59:BQE60 CAA59:CAA60 CJW59:CJW60 CTS59:CTS60 DDO59:DDO60 DNK59:DNK60 DXG59:DXG60 EHC59:EHC60 EQY59:EQY60 FAU59:FAU60 FKQ59:FKQ60 FUM59:FUM60 GEI59:GEI60 GOE59:GOE60 GYA59:GYA60 HHW59:HHW60 HRS59:HRS60 IBO59:IBO60 ILK59:ILK60 IVG59:IVG60 JFC59:JFC60 JOY59:JOY60 JYU59:JYU60 KIQ59:KIQ60 KSM59:KSM60 LCI59:LCI60 LME59:LME60 LWA59:LWA60 MFW59:MFW60 MPS59:MPS60 MZO59:MZO60 NJK59:NJK60 NTG59:NTG60 ODC59:ODC60 OMY59:OMY60 OWU59:OWU60 PGQ59:PGQ60 PQM59:PQM60 QAI59:QAI60 QKE59:QKE60 QUA59:QUA60 RDW59:RDW60 RNS59:RNS60 RXO59:RXO60 SHK59:SHK60 SRG59:SRG60 TBC59:TBC60 TKY59:TKY60 TUU59:TUU60 UEQ59:UEQ60 UOM59:UOM60 UYI59:UYI60 VIE59:VIE60 VSA59:VSA60 WBW59:WBW60 WLS59:WLS60 WVO59:WVO60 WVO54:WVO56 JC54:JC56 SY54:SY56 ACU54:ACU56 AMQ54:AMQ56 AWM54:AWM56 BGI54:BGI56 BQE54:BQE56 CAA54:CAA56 CJW54:CJW56 CTS54:CTS56 DDO54:DDO56 DNK54:DNK56 DXG54:DXG56 EHC54:EHC56 EQY54:EQY56 FAU54:FAU56 FKQ54:FKQ56 FUM54:FUM56 GEI54:GEI56 GOE54:GOE56 GYA54:GYA56 HHW54:HHW56 HRS54:HRS56 IBO54:IBO56 ILK54:ILK56 IVG54:IVG56 JFC54:JFC56 JOY54:JOY56 JYU54:JYU56 KIQ54:KIQ56 KSM54:KSM56 LCI54:LCI56 LME54:LME56 LWA54:LWA56 MFW54:MFW56 MPS54:MPS56 MZO54:MZO56 NJK54:NJK56 NTG54:NTG56 ODC54:ODC56 OMY54:OMY56 OWU54:OWU56 PGQ54:PGQ56 PQM54:PQM56 QAI54:QAI56 QKE54:QKE56 QUA54:QUA56 RDW54:RDW56 RNS54:RNS56 RXO54:RXO56 SHK54:SHK56 SRG54:SRG56 TBC54:TBC56 TKY54:TKY56 TUU54:TUU56 UEQ54:UEQ56 UOM54:UOM56 UYI54:UYI56 VIE54:VIE56 VSA54:VSA56 WBW54:WBW56 WLS54:WLS56 E54:E56 E67:E68 JC67:JC68 SY67:SY68 ACU67:ACU68 AMQ67:AMQ68 AWM67:AWM68 BGI67:BGI68 BQE67:BQE68 CAA67:CAA68 CJW67:CJW68 CTS67:CTS68 DDO67:DDO68 DNK67:DNK68 DXG67:DXG68 EHC67:EHC68 EQY67:EQY68 FAU67:FAU68 FKQ67:FKQ68 FUM67:FUM68 GEI67:GEI68 GOE67:GOE68 GYA67:GYA68 HHW67:HHW68 HRS67:HRS68 IBO67:IBO68 ILK67:ILK68 IVG67:IVG68 JFC67:JFC68 JOY67:JOY68 JYU67:JYU68 KIQ67:KIQ68 KSM67:KSM68 LCI67:LCI68 LME67:LME68 LWA67:LWA68 MFW67:MFW68 MPS67:MPS68 MZO67:MZO68 NJK67:NJK68 NTG67:NTG68 ODC67:ODC68 OMY67:OMY68 OWU67:OWU68 PGQ67:PGQ68 PQM67:PQM68 QAI67:QAI68 QKE67:QKE68 QUA67:QUA68 RDW67:RDW68 RNS67:RNS68 RXO67:RXO68 SHK67:SHK68 SRG67:SRG68 TBC67:TBC68 TKY67:TKY68 TUU67:TUU68 UEQ67:UEQ68 UOM67:UOM68 UYI67:UYI68 VIE67:VIE68 VSA67:VSA68 WBW67:WBW68 WLS67:WLS68 E75:E76 JC71:JC72 SY71:SY72 ACU71:ACU72 AMQ71:AMQ72 AWM71:AWM72 BGI71:BGI72 BQE71:BQE72 CAA71:CAA72 CJW71:CJW72 CTS71:CTS72 DDO71:DDO72 DNK71:DNK72 DXG71:DXG72 EHC71:EHC72 EQY71:EQY72 FAU71:FAU72 FKQ71:FKQ72 FUM71:FUM72 GEI71:GEI72 GOE71:GOE72 GYA71:GYA72 HHW71:HHW72 HRS71:HRS72 IBO71:IBO72 ILK71:ILK72 IVG71:IVG72 JFC71:JFC72 JOY71:JOY72 JYU71:JYU72 KIQ71:KIQ72 KSM71:KSM72 LCI71:LCI72 LME71:LME72 LWA71:LWA72 MFW71:MFW72 MPS71:MPS72 MZO71:MZO72 NJK71:NJK72 NTG71:NTG72 ODC71:ODC72 OMY71:OMY72 OWU71:OWU72 PGQ71:PGQ72 PQM71:PQM72 QAI71:QAI72 QKE71:QKE72 QUA71:QUA72 RDW71:RDW72 RNS71:RNS72 RXO71:RXO72 SHK71:SHK72 SRG71:SRG72 TBC71:TBC72 TKY71:TKY72 TUU71:TUU72 UEQ71:UEQ72 UOM71:UOM72 UYI71:UYI72 VIE71:VIE72 VSA71:VSA72 WBW71:WBW72 WLS71:WLS72 WVO71:WVO72 E71:E72" xr:uid="{E08A2470-4C04-47F1-953B-00011838A8E8}">
      <formula1>TODAY()</formula1>
    </dataValidation>
    <dataValidation type="list" allowBlank="1" showInputMessage="1" showErrorMessage="1" sqref="WVN54:WVN56 D71:D72 WLR71:WLR72 WBV71:WBV72 VRZ71:VRZ72 VID71:VID72 UYH71:UYH72 UOL71:UOL72 UEP71:UEP72 TUT71:TUT72 TKX71:TKX72 TBB71:TBB72 SRF71:SRF72 SHJ71:SHJ72 RXN71:RXN72 RNR71:RNR72 RDV71:RDV72 QTZ71:QTZ72 QKD71:QKD72 QAH71:QAH72 PQL71:PQL72 PGP71:PGP72 OWT71:OWT72 OMX71:OMX72 ODB71:ODB72 NTF71:NTF72 NJJ71:NJJ72 MZN71:MZN72 MPR71:MPR72 MFV71:MFV72 LVZ71:LVZ72 LMD71:LMD72 LCH71:LCH72 KSL71:KSL72 KIP71:KIP72 JYT71:JYT72 JOX71:JOX72 JFB71:JFB72 IVF71:IVF72 ILJ71:ILJ72 IBN71:IBN72 HRR71:HRR72 HHV71:HHV72 GXZ71:GXZ72 GOD71:GOD72 GEH71:GEH72 FUL71:FUL72 FKP71:FKP72 FAT71:FAT72 EQX71:EQX72 EHB71:EHB72 DXF71:DXF72 DNJ71:DNJ72 DDN71:DDN72 CTR71:CTR72 CJV71:CJV72 BZZ71:BZZ72 BQD71:BQD72 BGH71:BGH72 AWL71:AWL72 AMP71:AMP72 ACT71:ACT72 SX71:SX72 JB71:JB72 WVN71:WVN72 D75:D76 WBV67:WBV68 VRZ67:VRZ68 VID67:VID68 UYH67:UYH68 UOL67:UOL68 UEP67:UEP68 TUT67:TUT68 TKX67:TKX68 TBB67:TBB68 SRF67:SRF68 SHJ67:SHJ68 RXN67:RXN68 RNR67:RNR68 RDV67:RDV68 QTZ67:QTZ68 QKD67:QKD68 QAH67:QAH68 PQL67:PQL68 PGP67:PGP68 OWT67:OWT68 OMX67:OMX68 ODB67:ODB68 NTF67:NTF68 NJJ67:NJJ68 MZN67:MZN68 MPR67:MPR68 MFV67:MFV68 LVZ67:LVZ68 LMD67:LMD68 LCH67:LCH68 KSL67:KSL68 KIP67:KIP68 JYT67:JYT68 JOX67:JOX68 JFB67:JFB68 IVF67:IVF68 ILJ67:ILJ68 IBN67:IBN68 HRR67:HRR68 HHV67:HHV68 GXZ67:GXZ68 GOD67:GOD68 GEH67:GEH68 FUL67:FUL68 FKP67:FKP68 FAT67:FAT68 EQX67:EQX68 EHB67:EHB68 DXF67:DXF68 DNJ67:DNJ68 DDN67:DDN68 CTR67:CTR68 CJV67:CJV68 BZZ67:BZZ68 BQD67:BQD68 BGH67:BGH68 AWL67:AWL68 AMP67:AMP68 ACT67:ACT68 SX67:SX68 JB67:JB68 D67:D68 WVN67:WVN68 D54:D56 WLR75:WLR76 WBV75:WBV76 VRZ75:VRZ76 VID75:VID76 UYH75:UYH76 UOL75:UOL76 UEP75:UEP76 TUT75:TUT76 TKX75:TKX76 TBB75:TBB76 SRF75:SRF76 SHJ75:SHJ76 RXN75:RXN76 RNR75:RNR76 RDV75:RDV76 QTZ75:QTZ76 QKD75:QKD76 QAH75:QAH76 PQL75:PQL76 PGP75:PGP76 OWT75:OWT76 OMX75:OMX76 ODB75:ODB76 NTF75:NTF76 NJJ75:NJJ76 MZN75:MZN76 MPR75:MPR76 MFV75:MFV76 LVZ75:LVZ76 LMD75:LMD76 LCH75:LCH76 KSL75:KSL76 KIP75:KIP76 JYT75:JYT76 JOX75:JOX76 JFB75:JFB76 IVF75:IVF76 ILJ75:ILJ76 IBN75:IBN76 HRR75:HRR76 HHV75:HHV76 GXZ75:GXZ76 GOD75:GOD76 GEH75:GEH76 FUL75:FUL76 FKP75:FKP76 FAT75:FAT76 EQX75:EQX76 EHB75:EHB76 DXF75:DXF76 DNJ75:DNJ76 DDN75:DDN76 CTR75:CTR76 CJV75:CJV76 BZZ75:BZZ76 BQD75:BQD76 BGH75:BGH76 AWL75:AWL76 AMP75:AMP76 ACT75:ACT76 SX75:SX76 JB75:JB76 WLR67:WLR68 D63:D64 JB63:JB64 SX63:SX64 ACT63:ACT64 AMP63:AMP64 AWL63:AWL64 BGH63:BGH64 BQD63:BQD64 BZZ63:BZZ64 CJV63:CJV64 CTR63:CTR64 DDN63:DDN64 DNJ63:DNJ64 DXF63:DXF64 EHB63:EHB64 EQX63:EQX64 FAT63:FAT64 FKP63:FKP64 FUL63:FUL64 GEH63:GEH64 GOD63:GOD64 GXZ63:GXZ64 HHV63:HHV64 HRR63:HRR64 IBN63:IBN64 ILJ63:ILJ64 IVF63:IVF64 JFB63:JFB64 JOX63:JOX64 JYT63:JYT64 KIP63:KIP64 KSL63:KSL64 LCH63:LCH64 LMD63:LMD64 LVZ63:LVZ64 MFV63:MFV64 MPR63:MPR64 MZN63:MZN64 NJJ63:NJJ64 NTF63:NTF64 ODB63:ODB64 OMX63:OMX64 OWT63:OWT64 PGP63:PGP64 PQL63:PQL64 QAH63:QAH64 QKD63:QKD64 QTZ63:QTZ64 RDV63:RDV64 RNR63:RNR64 RXN63:RXN64 SHJ63:SHJ64 SRF63:SRF64 TBB63:TBB64 TKX63:TKX64 TUT63:TUT64 UEP63:UEP64 UOL63:UOL64 UYH63:UYH64 VID63:VID64 VRZ63:VRZ64 WBV63:WBV64 WLR63:WLR64 WVN63:WVN64 D59:D60 JB59:JB60 SX59:SX60 ACT59:ACT60 AMP59:AMP60 AWL59:AWL60 BGH59:BGH60 BQD59:BQD60 BZZ59:BZZ60 CJV59:CJV60 CTR59:CTR60 DDN59:DDN60 DNJ59:DNJ60 DXF59:DXF60 EHB59:EHB60 EQX59:EQX60 FAT59:FAT60 FKP59:FKP60 FUL59:FUL60 GEH59:GEH60 GOD59:GOD60 GXZ59:GXZ60 HHV59:HHV60 HRR59:HRR60 IBN59:IBN60 ILJ59:ILJ60 IVF59:IVF60 JFB59:JFB60 JOX59:JOX60 JYT59:JYT60 KIP59:KIP60 KSL59:KSL60 LCH59:LCH60 LMD59:LMD60 LVZ59:LVZ60 MFV59:MFV60 MPR59:MPR60 MZN59:MZN60 NJJ59:NJJ60 NTF59:NTF60 ODB59:ODB60 OMX59:OMX60 OWT59:OWT60 PGP59:PGP60 PQL59:PQL60 QAH59:QAH60 QKD59:QKD60 QTZ59:QTZ60 RDV59:RDV60 RNR59:RNR60 RXN59:RXN60 SHJ59:SHJ60 SRF59:SRF60 TBB59:TBB60 TKX59:TKX60 TUT59:TUT60 UEP59:UEP60 UOL59:UOL60 UYH59:UYH60 VID59:VID60 VRZ59:VRZ60 WBV59:WBV60 WLR59:WLR60 WVN59:WVN60 WVN75:WVN76 JB54:JB56 SX54:SX56 ACT54:ACT56 AMP54:AMP56 AWL54:AWL56 BGH54:BGH56 BQD54:BQD56 BZZ54:BZZ56 CJV54:CJV56 CTR54:CTR56 DDN54:DDN56 DNJ54:DNJ56 DXF54:DXF56 EHB54:EHB56 EQX54:EQX56 FAT54:FAT56 FKP54:FKP56 FUL54:FUL56 GEH54:GEH56 GOD54:GOD56 GXZ54:GXZ56 HHV54:HHV56 HRR54:HRR56 IBN54:IBN56 ILJ54:ILJ56 IVF54:IVF56 JFB54:JFB56 JOX54:JOX56 JYT54:JYT56 KIP54:KIP56 KSL54:KSL56 LCH54:LCH56 LMD54:LMD56 LVZ54:LVZ56 MFV54:MFV56 MPR54:MPR56 MZN54:MZN56 NJJ54:NJJ56 NTF54:NTF56 ODB54:ODB56 OMX54:OMX56 OWT54:OWT56 PGP54:PGP56 PQL54:PQL56 QAH54:QAH56 QKD54:QKD56 QTZ54:QTZ56 RDV54:RDV56 RNR54:RNR56 RXN54:RXN56 SHJ54:SHJ56 SRF54:SRF56 TBB54:TBB56 TKX54:TKX56 TUT54:TUT56 UEP54:UEP56 UOL54:UOL56 UYH54:UYH56 VID54:VID56 VRZ54:VRZ56 WBV54:WBV56 WLR54:WLR56" xr:uid="{220CB095-B2B3-4149-B323-B0180D6156B0}">
      <formula1>INDIRECT(#REF!)</formula1>
    </dataValidation>
    <dataValidation type="decimal" operator="greaterThan" allowBlank="1" showInputMessage="1" showErrorMessage="1" errorTitle="Invalid Entry" error="Kindly enter an amount greater than or equal to zero." sqref="N65581:S65596 N131117:S131132 N196653:S196668 N262189:S262204 N327725:S327740 N393261:S393276 N458797:S458812 N524333:S524348 N589869:S589884 N655405:S655420 N720941:S720956 N786477:S786492 N852013:S852028 N917549:S917564 N983085:S983100 G67:I69 N65563:S65578 N131099:S131114 N196635:S196650 N262171:S262186 N327707:S327722 N393243:S393258 N458779:S458794 N524315:S524330 N589851:S589866 N655387:S655402 N720923:S720938 N786459:S786474 N851995:S852010 N917531:S917546 N983067:S983082 N983103:S983118 N65599:S65614 N131135:S131150 N196671:S196686 N262207:S262222 N327743:S327758 N393279:S393294 N458815:S458830 N524351:S524366 N589887:S589902 N655423:S655438 N720959:S720974 N786495:S786510 N852031:S852046 N917567:S917582 WLZ57:WMA57 WVV77:WVW78 N41:Q42 JJ77:JK78 TF77:TG78 ADB77:ADC78 AMX77:AMY78 AWT77:AWU78 BGP77:BGQ78 BQL77:BQM78 CAH77:CAI78 CKD77:CKE78 CTZ77:CUA78 DDV77:DDW78 DNR77:DNS78 DXN77:DXO78 EHJ77:EHK78 ERF77:ERG78 FBB77:FBC78 FKX77:FKY78 FUT77:FUU78 GEP77:GEQ78 GOL77:GOM78 GYH77:GYI78 HID77:HIE78 HRZ77:HSA78 IBV77:IBW78 ILR77:ILS78 IVN77:IVO78 JFJ77:JFK78 JPF77:JPG78 JZB77:JZC78 KIX77:KIY78 KST77:KSU78 LCP77:LCQ78 LML77:LMM78 LWH77:LWI78 MGD77:MGE78 MPZ77:MQA78 MZV77:MZW78 NJR77:NJS78 NTN77:NTO78 ODJ77:ODK78 ONF77:ONG78 OXB77:OXC78 PGX77:PGY78 PQT77:PQU78 QAP77:QAQ78 QKL77:QKM78 QUH77:QUI78 RED77:REE78 RNZ77:ROA78 RXV77:RXW78 SHR77:SHS78 SRN77:SRO78 TBJ77:TBK78 TLF77:TLG78 TVB77:TVC78 UEX77:UEY78 UOT77:UOU78 UYP77:UYQ78 VIL77:VIM78 VSH77:VSI78 WCD77:WCE78 WLZ77:WMA78 J71:J72 JJ65:JK65 TF65:TG65 ADB65:ADC65 AMX65:AMY65 AWT65:AWU65 BGP65:BGQ65 BQL65:BQM65 CAH65:CAI65 CKD65:CKE65 CTZ65:CUA65 DDV65:DDW65 DNR65:DNS65 DXN65:DXO65 EHJ65:EHK65 ERF65:ERG65 FBB65:FBC65 FKX65:FKY65 FUT65:FUU65 GEP65:GEQ65 GOL65:GOM65 GYH65:GYI65 HID65:HIE65 HRZ65:HSA65 IBV65:IBW65 ILR65:ILS65 IVN65:IVO65 JFJ65:JFK65 JPF65:JPG65 JZB65:JZC65 KIX65:KIY65 KST65:KSU65 LCP65:LCQ65 LML65:LMM65 LWH65:LWI65 MGD65:MGE65 MPZ65:MQA65 MZV65:MZW65 NJR65:NJS65 NTN65:NTO65 ODJ65:ODK65 ONF65:ONG65 OXB65:OXC65 PGX65:PGY65 PQT65:PQU65 QAP65:QAQ65 QKL65:QKM65 QUH65:QUI65 RED65:REE65 RNZ65:ROA65 RXV65:RXW65 SHR65:SHS65 SRN65:SRO65 TBJ65:TBK65 TLF65:TLG65 TVB65:TVC65 UEX65:UEY65 UOT65:UOU65 UYP65:UYQ65 VIL65:VIM65 VSH65:VSI65 WCD65:WCE65 WLZ65:WMA65 WVQ63:WVT65 WVV61:WVW61 J67:J68 JJ61:JK61 TF61:TG61 ADB61:ADC61 AMX61:AMY61 AWT61:AWU61 BGP61:BGQ61 BQL61:BQM61 CAH61:CAI61 CKD61:CKE61 CTZ61:CUA61 DDV61:DDW61 DNR61:DNS61 DXN61:DXO61 EHJ61:EHK61 ERF61:ERG61 FBB61:FBC61 FKX61:FKY61 FUT61:FUU61 GEP61:GEQ61 GOL61:GOM61 GYH61:GYI61 HID61:HIE61 HRZ61:HSA61 IBV61:IBW61 ILR61:ILS61 IVN61:IVO61 JFJ61:JFK61 JPF61:JPG61 JZB61:JZC61 KIX61:KIY61 KST61:KSU61 LCP61:LCQ61 LML61:LMM61 LWH61:LWI61 MGD61:MGE61 MPZ61:MQA61 MZV61:MZW61 NJR61:NJS61 NTN61:NTO61 ODJ61:ODK61 ONF61:ONG61 OXB61:OXC61 PGX61:PGY61 PQT61:PQU61 QAP61:QAQ61 QKL61:QKM61 QUH61:QUI61 RED61:REE61 RNZ61:ROA61 RXV61:RXW61 SHR61:SHS61 SRN61:SRO61 TBJ61:TBK61 TLF61:TLG61 TVB61:TVC61 UEX61:UEY61 UOT61:UOU61 UYP61:UYQ61 VIL61:VIM61 VSH61:VSI61 WCD61:WCE61 WLZ61:WMA61 WVV57:WVW57 J54:J56 JJ57:JK57 TF57:TG57 ADB57:ADC57 AMX57:AMY57 AWT57:AWU57 BGP57:BGQ57 BQL57:BQM57 CAH57:CAI57 CKD57:CKE57 CTZ57:CUA57 DDV57:DDW57 DNR57:DNS57 DXN57:DXO57 EHJ57:EHK57 ERF57:ERG57 FBB57:FBC57 FKX57:FKY57 FUT57:FUU57 GEP57:GEQ57 GOL57:GOM57 GYH57:GYI57 HID57:HIE57 HRZ57:HSA57 IBV57:IBW57 ILR57:ILS57 IVN57:IVO57 JFJ57:JFK57 JPF57:JPG57 JZB57:JZC57 KIX57:KIY57 KST57:KSU57 LCP57:LCQ57 LML57:LMM57 LWH57:LWI57 MGD57:MGE57 MPZ57:MQA57 MZV57:MZW57 NJR57:NJS57 NTN57:NTO57 ODJ57:ODK57 ONF57:ONG57 OXB57:OXC57 PGX57:PGY57 PQT57:PQU57 QAP57:QAQ57 QKL57:QKM57 QUH57:QUI57 RED57:REE57 RNZ57:ROA57 RXV57:RXW57 SHR57:SHS57 SRN57:SRO57 TBJ57:TBK57 TLF57:TLG57 TVB57:TVC57 UEX57:UEY57 UOT57:UOU57 UYP57:UYQ57 VIL57:VIM57 VSH57:VSI57 WCD57:WCE57 R41:S41 WLZ52:WMA52 WVV52:WVW52 JJ52:JK52 TF52:TG52 ADB52:ADC52 AMX52:AMY52 AWT52:AWU52 BGP52:BGQ52 BQL52:BQM52 CAH52:CAI52 CKD52:CKE52 CTZ52:CUA52 DDV52:DDW52 DNR52:DNS52 DXN52:DXO52 EHJ52:EHK52 ERF52:ERG52 FBB52:FBC52 FKX52:FKY52 FUT52:FUU52 GEP52:GEQ52 GOL52:GOM52 GYH52:GYI52 HID52:HIE52 HRZ52:HSA52 IBV52:IBW52 ILR52:ILS52 IVN52:IVO52 JFJ52:JFK52 JPF52:JPG52 JZB52:JZC52 KIX52:KIY52 KST52:KSU52 LCP52:LCQ52 LML52:LMM52 LWH52:LWI52 MGD52:MGE52 MPZ52:MQA52 MZV52:MZW52 NJR52:NJS52 NTN52:NTO52 ODJ52:ODK52 ONF52:ONG52 OXB52:OXC52 PGX52:PGY52 PQT52:PQU52 QAP52:QAQ52 QKL52:QKM52 QUH52:QUI52 RED52:REE52 RNZ52:ROA52 RXV52:RXW52 SHR52:SHS52 SRN52:SRO52 TBJ52:TBK52 TLF52:TLG52 TVB52:TVC52 UEX52:UEY52 UOT52:UOU52 UYP52:UYQ52 VIL52:VIM52 VSH52:VSI52 WCD52:WCE52 WVQ52:WVT52 WLU52:WLX52 WBY52:WCB52 VSC52:VSF52 VIG52:VIJ52 UYK52:UYN52 UOO52:UOR52 UES52:UEV52 TUW52:TUZ52 TLA52:TLD52 TBE52:TBH52 SRI52:SRL52 SHM52:SHP52 RXQ52:RXT52 RNU52:RNX52 RDY52:REB52 QUC52:QUF52 QKG52:QKJ52 QAK52:QAN52 PQO52:PQR52 PGS52:PGV52 OWW52:OWZ52 ONA52:OND52 ODE52:ODH52 NTI52:NTL52 NJM52:NJP52 MZQ52:MZT52 MPU52:MPX52 MFY52:MGB52 LWC52:LWF52 LMG52:LMJ52 LCK52:LCN52 KSO52:KSR52 KIS52:KIV52 JYW52:JYZ52 JPA52:JPD52 JFE52:JFH52 IVI52:IVL52 ILM52:ILP52 IBQ52:IBT52 HRU52:HRX52 HHY52:HIB52 GYC52:GYF52 GOG52:GOJ52 GEK52:GEN52 FUO52:FUR52 FKS52:FKV52 FAW52:FAZ52 ERA52:ERD52 EHE52:EHH52 DXI52:DXL52 DNM52:DNP52 DDQ52:DDT52 CTU52:CTX52 CJY52:CKB52 CAC52:CAF52 BQG52:BQJ52 BGK52:BGN52 AWO52:AWR52 AMS52:AMV52 ACW52:ACZ52 TA52:TD52 JE52:JH52 WVQ54:WVT57 WLU54:WLX57 WBY54:WCB57 VSC54:VSF57 VIG54:VIJ57 UYK54:UYN57 UOO54:UOR57 UES54:UEV57 TUW54:TUZ57 TLA54:TLD57 TBE54:TBH57 SRI54:SRL57 SHM54:SHP57 RXQ54:RXT57 RNU54:RNX57 RDY54:REB57 QUC54:QUF57 QKG54:QKJ57 QAK54:QAN57 PQO54:PQR57 PGS54:PGV57 OWW54:OWZ57 ONA54:OND57 ODE54:ODH57 NTI54:NTL57 NJM54:NJP57 MZQ54:MZT57 MPU54:MPX57 MFY54:MGB57 LWC54:LWF57 LMG54:LMJ57 LCK54:LCN57 KSO54:KSR57 KIS54:KIV57 JYW54:JYZ57 JPA54:JPD57 JFE54:JFH57 IVI54:IVL57 ILM54:ILP57 IBQ54:IBT57 HRU54:HRX57 HHY54:HIB57 GYC54:GYF57 GOG54:GOJ57 GEK54:GEN57 FUO54:FUR57 FKS54:FKV57 FAW54:FAZ57 ERA54:ERD57 EHE54:EHH57 DXI54:DXL57 DNM54:DNP57 DDQ54:DDT57 CTU54:CTX57 CJY54:CKB57 CAC54:CAF57 BQG54:BQJ57 BGK54:BGN57 AWO54:AWR57 AMS54:AMV57 ACW54:ACZ57 TA54:TD57 JE54:JH57 WVQ59:WVT61 WLU59:WLX61 WBY59:WCB61 VSC59:VSF61 VIG59:VIJ61 UYK59:UYN61 UOO59:UOR61 UES59:UEV61 TUW59:TUZ61 TLA59:TLD61 TBE59:TBH61 SRI59:SRL61 SHM59:SHP61 RXQ59:RXT61 RNU59:RNX61 RDY59:REB61 QUC59:QUF61 QKG59:QKJ61 QAK59:QAN61 PQO59:PQR61 PGS59:PGV61 OWW59:OWZ61 ONA59:OND61 ODE59:ODH61 NTI59:NTL61 NJM59:NJP61 MZQ59:MZT61 MPU59:MPX61 MFY59:MGB61 LWC59:LWF61 LMG59:LMJ61 LCK59:LCN61 KSO59:KSR61 KIS59:KIV61 JYW59:JYZ61 JPA59:JPD61 JFE59:JFH61 IVI59:IVL61 ILM59:ILP61 IBQ59:IBT61 HRU59:HRX61 HHY59:HIB61 GYC59:GYF61 GOG59:GOJ61 GEK59:GEN61 FUO59:FUR61 FKS59:FKV61 FAW59:FAZ61 ERA59:ERD61 EHE59:EHH61 DXI59:DXL61 DNM59:DNP61 DDQ59:DDT61 CTU59:CTX61 CJY59:CKB61 CAC59:CAF61 BQG59:BQJ61 BGK59:BGN61 AWO59:AWR61 AMS59:AMV61 ACW59:ACZ61 TA59:TD61 JE59:JH61 G54:I57 WLU63:WLX65 WBY63:WCB65 VSC63:VSF65 VIG63:VIJ65 UYK63:UYN65 UOO63:UOR65 UES63:UEV65 TUW63:TUZ65 TLA63:TLD65 TBE63:TBH65 SRI63:SRL65 SHM63:SHP65 RXQ63:RXT65 RNU63:RNX65 RDY63:REB65 QUC63:QUF65 QKG63:QKJ65 QAK63:QAN65 PQO63:PQR65 PGS63:PGV65 OWW63:OWZ65 ONA63:OND65 ODE63:ODH65 NTI63:NTL65 NJM63:NJP65 MZQ63:MZT65 MPU63:MPX65 MFY63:MGB65 LWC63:LWF65 LMG63:LMJ65 LCK63:LCN65 KSO63:KSR65 KIS63:KIV65 JYW63:JYZ65 JPA63:JPD65 JFE63:JFH65 IVI63:IVL65 ILM63:ILP65 IBQ63:IBT65 HRU63:HRX65 HHY63:HIB65 GYC63:GYF65 GOG63:GOJ65 GEK63:GEN65 FUO63:FUR65 FKS63:FKV65 FAW63:FAZ65 ERA63:ERD65 EHE63:EHH65 DXI63:DXL65 DNM63:DNP65 DDQ63:DDT65 CTU63:CTX65 CJY63:CKB65 CAC63:CAF65 BQG63:BQJ65 BGK63:BGN65 AWO63:AWR65 AMS63:AMV65 ACW63:ACZ65 TA63:TD65 JE63:JH65 G59:I61 WVQ67:WVT69 J64 TA75:TD78 ACW75:ACZ78 AMS75:AMV78 AWO75:AWR78 BGK75:BGN78 BQG75:BQJ78 CAC75:CAF78 CJY75:CKB78 CTU75:CTX78 DDQ75:DDT78 DNM75:DNP78 DXI75:DXL78 EHE75:EHH78 ERA75:ERD78 FAW75:FAZ78 FKS75:FKV78 FUO75:FUR78 GEK75:GEN78 GOG75:GOJ78 GYC75:GYF78 HHY75:HIB78 HRU75:HRX78 IBQ75:IBT78 ILM75:ILP78 IVI75:IVL78 JFE75:JFH78 JPA75:JPD78 JYW75:JYZ78 KIS75:KIV78 KSO75:KSR78 LCK75:LCN78 LMG75:LMJ78 LWC75:LWF78 MFY75:MGB78 MPU75:MPX78 MZQ75:MZT78 NJM75:NJP78 NTI75:NTL78 ODE75:ODH78 ONA75:OND78 OWW75:OWZ78 PGS75:PGV78 PQO75:PQR78 QAK75:QAN78 QKG75:QKJ78 QUC75:QUF78 RDY75:REB78 RNU75:RNX78 RXQ75:RXT78 SHM75:SHP78 SRI75:SRL78 TBE75:TBH78 TLA75:TLD78 TUW75:TUZ78 UES75:UEV78 UOO75:UOR78 UYK75:UYN78 VIG75:VIJ78 VSC75:VSF78 WBY75:WCB78 WLU75:WLX78 WVQ75:WVT78 JE75:JH78 WVV65:WVW65 WVV69:WVW69 JJ69:JK69 TF69:TG69 ADB69:ADC69 AMX69:AMY69 AWT69:AWU69 BGP69:BGQ69 BQL69:BQM69 CAH69:CAI69 CKD69:CKE69 CTZ69:CUA69 DDV69:DDW69 DNR69:DNS69 DXN69:DXO69 EHJ69:EHK69 ERF69:ERG69 FBB69:FBC69 FKX69:FKY69 FUT69:FUU69 GEP69:GEQ69 GOL69:GOM69 GYH69:GYI69 HID69:HIE69 HRZ69:HSA69 IBV69:IBW69 ILR69:ILS69 IVN69:IVO69 JFJ69:JFK69 JPF69:JPG69 JZB69:JZC69 KIX69:KIY69 KST69:KSU69 LCP69:LCQ69 LML69:LMM69 LWH69:LWI69 MGD69:MGE69 MPZ69:MQA69 MZV69:MZW69 NJR69:NJS69 NTN69:NTO69 ODJ69:ODK69 ONF69:ONG69 OXB69:OXC69 PGX69:PGY69 PQT69:PQU69 QAP69:QAQ69 QKL69:QKM69 QUH69:QUI69 RED69:REE69 RNZ69:ROA69 RXV69:RXW69 SHR69:SHS69 SRN69:SRO69 TBJ69:TBK69 TLF69:TLG69 TVB69:TVC69 UEX69:UEY69 UOT69:UOU69 UYP69:UYQ69 VIL69:VIM69 VSH69:VSI69 WCD69:WCE69 WLZ69:WMA69 TA67:TD69 G63:I65 ACW67:ACZ69 AMS67:AMV69 AWO67:AWR69 BGK67:BGN69 BQG67:BQJ69 CAC67:CAF69 CJY67:CKB69 CTU67:CTX69 DDQ67:DDT69 DNM67:DNP69 DXI67:DXL69 EHE67:EHH69 ERA67:ERD69 FAW67:FAZ69 FKS67:FKV69 FUO67:FUR69 GEK67:GEN69 GOG67:GOJ69 GYC67:GYF69 HHY67:HIB69 HRU67:HRX69 IBQ67:IBT69 ILM67:ILP69 IVI67:IVL69 JFE67:JFH69 JPA67:JPD69 JYW67:JYZ69 KIS67:KIV69 KSO67:KSR69 LCK67:LCN69 LMG67:LMJ69 LWC67:LWF69 MFY67:MGB69 MPU67:MPX69 MZQ67:MZT69 NJM67:NJP69 NTI67:NTL69 ODE67:ODH69 ONA67:OND69 OWW67:OWZ69 PGS67:PGV69 PQO67:PQR69 QAK67:QAN69 QKG67:QKJ69 QUC67:QUF69 RDY67:REB69 RNU67:RNX69 RXQ67:RXT69 SHM67:SHP69 SRI67:SRL69 TBE67:TBH69 TLA67:TLD69 TUW67:TUZ69 UES67:UEV69 UOO67:UOR69 UYK67:UYN69 VIG67:VIJ69 VSC67:VSF69 WBY67:WCB69 WLU67:WLX69 J59:J60 G75:I78 J78:W78 J75:J76 R31:S31 R33:S33 R35:S35 R37:S37 R39:S39 R14:S14 JE67:JH69 WVV73:WVW73 JJ73:JK73 TF73:TG73 ADB73:ADC73 AMX73:AMY73 AWT73:AWU73 BGP73:BGQ73 BQL73:BQM73 CAH73:CAI73 CKD73:CKE73 CTZ73:CUA73 DDV73:DDW73 DNR73:DNS73 DXN73:DXO73 EHJ73:EHK73 ERF73:ERG73 FBB73:FBC73 FKX73:FKY73 FUT73:FUU73 GEP73:GEQ73 GOL73:GOM73 GYH73:GYI73 HID73:HIE73 HRZ73:HSA73 IBV73:IBW73 ILR73:ILS73 IVN73:IVO73 JFJ73:JFK73 JPF73:JPG73 JZB73:JZC73 KIX73:KIY73 KST73:KSU73 LCP73:LCQ73 LML73:LMM73 LWH73:LWI73 MGD73:MGE73 MPZ73:MQA73 MZV73:MZW73 NJR73:NJS73 NTN73:NTO73 ODJ73:ODK73 ONF73:ONG73 OXB73:OXC73 PGX73:PGY73 PQT73:PQU73 QAP73:QAQ73 QKL73:QKM73 QUH73:QUI73 RED73:REE73 RNZ73:ROA73 RXV73:RXW73 SHR73:SHS73 SRN73:SRO73 TBJ73:TBK73 TLF73:TLG73 TVB73:TVC73 UEX73:UEY73 UOT73:UOU73 UYP73:UYQ73 VIL73:VIM73 VSH73:VSI73 WCD73:WCE73 WLZ73:WMA73 TA71:TD73 ACW71:ACZ73 AMS71:AMV73 AWO71:AWR73 BGK71:BGN73 BQG71:BQJ73 CAC71:CAF73 CJY71:CKB73 CTU71:CTX73 DDQ71:DDT73 DNM71:DNP73 DXI71:DXL73 EHE71:EHH73 ERA71:ERD73 FAW71:FAZ73 FKS71:FKV73 FUO71:FUR73 GEK71:GEN73 GOG71:GOJ73 GYC71:GYF73 HHY71:HIB73 HRU71:HRX73 IBQ71:IBT73 ILM71:ILP73 IVI71:IVL73 JFE71:JFH73 JPA71:JPD73 JYW71:JYZ73 KIS71:KIV73 KSO71:KSR73 LCK71:LCN73 LMG71:LMJ73 LWC71:LWF73 MFY71:MGB73 MPU71:MPX73 MZQ71:MZT73 NJM71:NJP73 NTI71:NTL73 ODE71:ODH73 ONA71:OND73 OWW71:OWZ73 PGS71:PGV73 PQO71:PQR73 QAK71:QAN73 QKG71:QKJ73 QUC71:QUF73 RDY71:REB73 RNU71:RNX73 RXQ71:RXT73 SHM71:SHP73 SRI71:SRL73 TBE71:TBH73 TLA71:TLD73 TUW71:TUZ73 UES71:UEV73 UOO71:UOR73 UYK71:UYN73 VIG71:VIJ73 VSC71:VSF73 WBY71:WCB73 WLU71:WLX73 WVQ71:WVT73 JE71:JH73 G71:I73 N10:S10 N12:S12 N51:S51 N31 N33 N35 N37 N39 O31:Q39 N49:Q49 N14 O14:Q15 G52:W52" xr:uid="{018FC126-C728-4318-9296-F8C3CD6CBD74}">
      <formula1>0</formula1>
    </dataValidation>
  </dataValidations>
  <printOptions horizontalCentered="1" verticalCentered="1"/>
  <pageMargins left="0.23622047244094491" right="0.23622047244094491" top="0.74803149606299213" bottom="0.74803149606299213" header="0.31496062992125984" footer="0.31496062992125984"/>
  <pageSetup paperSize="9" scale="40" fitToHeight="0" orientation="landscape" horizontalDpi="300" verticalDpi="300" r:id="rId1"/>
  <rowBreaks count="1" manualBreakCount="1">
    <brk id="41"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47"/>
  <sheetViews>
    <sheetView view="pageBreakPreview" zoomScaleNormal="100" zoomScaleSheetLayoutView="100" workbookViewId="0">
      <selection activeCell="B2" sqref="B2:I43"/>
    </sheetView>
  </sheetViews>
  <sheetFormatPr defaultColWidth="18.28515625" defaultRowHeight="18" customHeight="1"/>
  <cols>
    <col min="1" max="1" width="18.28515625" style="51"/>
    <col min="2" max="2" width="26.42578125" style="51" customWidth="1"/>
    <col min="3" max="3" width="18" style="51" customWidth="1"/>
    <col min="4" max="4" width="13" style="51" customWidth="1"/>
    <col min="5" max="5" width="13.28515625" style="51" customWidth="1"/>
    <col min="6" max="6" width="11.42578125" style="51" customWidth="1"/>
    <col min="7" max="7" width="15.28515625" style="51" hidden="1" customWidth="1"/>
    <col min="8" max="8" width="9.7109375" style="51" customWidth="1"/>
    <col min="9" max="9" width="20.28515625" style="51" customWidth="1"/>
    <col min="10" max="10" width="17.42578125" style="51" customWidth="1"/>
    <col min="11" max="11" width="22.7109375" style="51" customWidth="1"/>
    <col min="12" max="257" width="18.28515625" style="51"/>
    <col min="258" max="258" width="26.42578125" style="51" customWidth="1"/>
    <col min="259" max="259" width="18" style="51" customWidth="1"/>
    <col min="260" max="260" width="13" style="51" customWidth="1"/>
    <col min="261" max="261" width="13.28515625" style="51" customWidth="1"/>
    <col min="262" max="262" width="11.42578125" style="51" customWidth="1"/>
    <col min="263" max="263" width="0" style="51" hidden="1" customWidth="1"/>
    <col min="264" max="264" width="9.7109375" style="51" customWidth="1"/>
    <col min="265" max="265" width="20.28515625" style="51" customWidth="1"/>
    <col min="266" max="266" width="17.42578125" style="51" customWidth="1"/>
    <col min="267" max="267" width="22.7109375" style="51" customWidth="1"/>
    <col min="268" max="513" width="18.28515625" style="51"/>
    <col min="514" max="514" width="26.42578125" style="51" customWidth="1"/>
    <col min="515" max="515" width="18" style="51" customWidth="1"/>
    <col min="516" max="516" width="13" style="51" customWidth="1"/>
    <col min="517" max="517" width="13.28515625" style="51" customWidth="1"/>
    <col min="518" max="518" width="11.42578125" style="51" customWidth="1"/>
    <col min="519" max="519" width="0" style="51" hidden="1" customWidth="1"/>
    <col min="520" max="520" width="9.7109375" style="51" customWidth="1"/>
    <col min="521" max="521" width="20.28515625" style="51" customWidth="1"/>
    <col min="522" max="522" width="17.42578125" style="51" customWidth="1"/>
    <col min="523" max="523" width="22.7109375" style="51" customWidth="1"/>
    <col min="524" max="769" width="18.28515625" style="51"/>
    <col min="770" max="770" width="26.42578125" style="51" customWidth="1"/>
    <col min="771" max="771" width="18" style="51" customWidth="1"/>
    <col min="772" max="772" width="13" style="51" customWidth="1"/>
    <col min="773" max="773" width="13.28515625" style="51" customWidth="1"/>
    <col min="774" max="774" width="11.42578125" style="51" customWidth="1"/>
    <col min="775" max="775" width="0" style="51" hidden="1" customWidth="1"/>
    <col min="776" max="776" width="9.7109375" style="51" customWidth="1"/>
    <col min="777" max="777" width="20.28515625" style="51" customWidth="1"/>
    <col min="778" max="778" width="17.42578125" style="51" customWidth="1"/>
    <col min="779" max="779" width="22.7109375" style="51" customWidth="1"/>
    <col min="780" max="1025" width="18.28515625" style="51"/>
    <col min="1026" max="1026" width="26.42578125" style="51" customWidth="1"/>
    <col min="1027" max="1027" width="18" style="51" customWidth="1"/>
    <col min="1028" max="1028" width="13" style="51" customWidth="1"/>
    <col min="1029" max="1029" width="13.28515625" style="51" customWidth="1"/>
    <col min="1030" max="1030" width="11.42578125" style="51" customWidth="1"/>
    <col min="1031" max="1031" width="0" style="51" hidden="1" customWidth="1"/>
    <col min="1032" max="1032" width="9.7109375" style="51" customWidth="1"/>
    <col min="1033" max="1033" width="20.28515625" style="51" customWidth="1"/>
    <col min="1034" max="1034" width="17.42578125" style="51" customWidth="1"/>
    <col min="1035" max="1035" width="22.7109375" style="51" customWidth="1"/>
    <col min="1036" max="1281" width="18.28515625" style="51"/>
    <col min="1282" max="1282" width="26.42578125" style="51" customWidth="1"/>
    <col min="1283" max="1283" width="18" style="51" customWidth="1"/>
    <col min="1284" max="1284" width="13" style="51" customWidth="1"/>
    <col min="1285" max="1285" width="13.28515625" style="51" customWidth="1"/>
    <col min="1286" max="1286" width="11.42578125" style="51" customWidth="1"/>
    <col min="1287" max="1287" width="0" style="51" hidden="1" customWidth="1"/>
    <col min="1288" max="1288" width="9.7109375" style="51" customWidth="1"/>
    <col min="1289" max="1289" width="20.28515625" style="51" customWidth="1"/>
    <col min="1290" max="1290" width="17.42578125" style="51" customWidth="1"/>
    <col min="1291" max="1291" width="22.7109375" style="51" customWidth="1"/>
    <col min="1292" max="1537" width="18.28515625" style="51"/>
    <col min="1538" max="1538" width="26.42578125" style="51" customWidth="1"/>
    <col min="1539" max="1539" width="18" style="51" customWidth="1"/>
    <col min="1540" max="1540" width="13" style="51" customWidth="1"/>
    <col min="1541" max="1541" width="13.28515625" style="51" customWidth="1"/>
    <col min="1542" max="1542" width="11.42578125" style="51" customWidth="1"/>
    <col min="1543" max="1543" width="0" style="51" hidden="1" customWidth="1"/>
    <col min="1544" max="1544" width="9.7109375" style="51" customWidth="1"/>
    <col min="1545" max="1545" width="20.28515625" style="51" customWidth="1"/>
    <col min="1546" max="1546" width="17.42578125" style="51" customWidth="1"/>
    <col min="1547" max="1547" width="22.7109375" style="51" customWidth="1"/>
    <col min="1548" max="1793" width="18.28515625" style="51"/>
    <col min="1794" max="1794" width="26.42578125" style="51" customWidth="1"/>
    <col min="1795" max="1795" width="18" style="51" customWidth="1"/>
    <col min="1796" max="1796" width="13" style="51" customWidth="1"/>
    <col min="1797" max="1797" width="13.28515625" style="51" customWidth="1"/>
    <col min="1798" max="1798" width="11.42578125" style="51" customWidth="1"/>
    <col min="1799" max="1799" width="0" style="51" hidden="1" customWidth="1"/>
    <col min="1800" max="1800" width="9.7109375" style="51" customWidth="1"/>
    <col min="1801" max="1801" width="20.28515625" style="51" customWidth="1"/>
    <col min="1802" max="1802" width="17.42578125" style="51" customWidth="1"/>
    <col min="1803" max="1803" width="22.7109375" style="51" customWidth="1"/>
    <col min="1804" max="2049" width="18.28515625" style="51"/>
    <col min="2050" max="2050" width="26.42578125" style="51" customWidth="1"/>
    <col min="2051" max="2051" width="18" style="51" customWidth="1"/>
    <col min="2052" max="2052" width="13" style="51" customWidth="1"/>
    <col min="2053" max="2053" width="13.28515625" style="51" customWidth="1"/>
    <col min="2054" max="2054" width="11.42578125" style="51" customWidth="1"/>
    <col min="2055" max="2055" width="0" style="51" hidden="1" customWidth="1"/>
    <col min="2056" max="2056" width="9.7109375" style="51" customWidth="1"/>
    <col min="2057" max="2057" width="20.28515625" style="51" customWidth="1"/>
    <col min="2058" max="2058" width="17.42578125" style="51" customWidth="1"/>
    <col min="2059" max="2059" width="22.7109375" style="51" customWidth="1"/>
    <col min="2060" max="2305" width="18.28515625" style="51"/>
    <col min="2306" max="2306" width="26.42578125" style="51" customWidth="1"/>
    <col min="2307" max="2307" width="18" style="51" customWidth="1"/>
    <col min="2308" max="2308" width="13" style="51" customWidth="1"/>
    <col min="2309" max="2309" width="13.28515625" style="51" customWidth="1"/>
    <col min="2310" max="2310" width="11.42578125" style="51" customWidth="1"/>
    <col min="2311" max="2311" width="0" style="51" hidden="1" customWidth="1"/>
    <col min="2312" max="2312" width="9.7109375" style="51" customWidth="1"/>
    <col min="2313" max="2313" width="20.28515625" style="51" customWidth="1"/>
    <col min="2314" max="2314" width="17.42578125" style="51" customWidth="1"/>
    <col min="2315" max="2315" width="22.7109375" style="51" customWidth="1"/>
    <col min="2316" max="2561" width="18.28515625" style="51"/>
    <col min="2562" max="2562" width="26.42578125" style="51" customWidth="1"/>
    <col min="2563" max="2563" width="18" style="51" customWidth="1"/>
    <col min="2564" max="2564" width="13" style="51" customWidth="1"/>
    <col min="2565" max="2565" width="13.28515625" style="51" customWidth="1"/>
    <col min="2566" max="2566" width="11.42578125" style="51" customWidth="1"/>
    <col min="2567" max="2567" width="0" style="51" hidden="1" customWidth="1"/>
    <col min="2568" max="2568" width="9.7109375" style="51" customWidth="1"/>
    <col min="2569" max="2569" width="20.28515625" style="51" customWidth="1"/>
    <col min="2570" max="2570" width="17.42578125" style="51" customWidth="1"/>
    <col min="2571" max="2571" width="22.7109375" style="51" customWidth="1"/>
    <col min="2572" max="2817" width="18.28515625" style="51"/>
    <col min="2818" max="2818" width="26.42578125" style="51" customWidth="1"/>
    <col min="2819" max="2819" width="18" style="51" customWidth="1"/>
    <col min="2820" max="2820" width="13" style="51" customWidth="1"/>
    <col min="2821" max="2821" width="13.28515625" style="51" customWidth="1"/>
    <col min="2822" max="2822" width="11.42578125" style="51" customWidth="1"/>
    <col min="2823" max="2823" width="0" style="51" hidden="1" customWidth="1"/>
    <col min="2824" max="2824" width="9.7109375" style="51" customWidth="1"/>
    <col min="2825" max="2825" width="20.28515625" style="51" customWidth="1"/>
    <col min="2826" max="2826" width="17.42578125" style="51" customWidth="1"/>
    <col min="2827" max="2827" width="22.7109375" style="51" customWidth="1"/>
    <col min="2828" max="3073" width="18.28515625" style="51"/>
    <col min="3074" max="3074" width="26.42578125" style="51" customWidth="1"/>
    <col min="3075" max="3075" width="18" style="51" customWidth="1"/>
    <col min="3076" max="3076" width="13" style="51" customWidth="1"/>
    <col min="3077" max="3077" width="13.28515625" style="51" customWidth="1"/>
    <col min="3078" max="3078" width="11.42578125" style="51" customWidth="1"/>
    <col min="3079" max="3079" width="0" style="51" hidden="1" customWidth="1"/>
    <col min="3080" max="3080" width="9.7109375" style="51" customWidth="1"/>
    <col min="3081" max="3081" width="20.28515625" style="51" customWidth="1"/>
    <col min="3082" max="3082" width="17.42578125" style="51" customWidth="1"/>
    <col min="3083" max="3083" width="22.7109375" style="51" customWidth="1"/>
    <col min="3084" max="3329" width="18.28515625" style="51"/>
    <col min="3330" max="3330" width="26.42578125" style="51" customWidth="1"/>
    <col min="3331" max="3331" width="18" style="51" customWidth="1"/>
    <col min="3332" max="3332" width="13" style="51" customWidth="1"/>
    <col min="3333" max="3333" width="13.28515625" style="51" customWidth="1"/>
    <col min="3334" max="3334" width="11.42578125" style="51" customWidth="1"/>
    <col min="3335" max="3335" width="0" style="51" hidden="1" customWidth="1"/>
    <col min="3336" max="3336" width="9.7109375" style="51" customWidth="1"/>
    <col min="3337" max="3337" width="20.28515625" style="51" customWidth="1"/>
    <col min="3338" max="3338" width="17.42578125" style="51" customWidth="1"/>
    <col min="3339" max="3339" width="22.7109375" style="51" customWidth="1"/>
    <col min="3340" max="3585" width="18.28515625" style="51"/>
    <col min="3586" max="3586" width="26.42578125" style="51" customWidth="1"/>
    <col min="3587" max="3587" width="18" style="51" customWidth="1"/>
    <col min="3588" max="3588" width="13" style="51" customWidth="1"/>
    <col min="3589" max="3589" width="13.28515625" style="51" customWidth="1"/>
    <col min="3590" max="3590" width="11.42578125" style="51" customWidth="1"/>
    <col min="3591" max="3591" width="0" style="51" hidden="1" customWidth="1"/>
    <col min="3592" max="3592" width="9.7109375" style="51" customWidth="1"/>
    <col min="3593" max="3593" width="20.28515625" style="51" customWidth="1"/>
    <col min="3594" max="3594" width="17.42578125" style="51" customWidth="1"/>
    <col min="3595" max="3595" width="22.7109375" style="51" customWidth="1"/>
    <col min="3596" max="3841" width="18.28515625" style="51"/>
    <col min="3842" max="3842" width="26.42578125" style="51" customWidth="1"/>
    <col min="3843" max="3843" width="18" style="51" customWidth="1"/>
    <col min="3844" max="3844" width="13" style="51" customWidth="1"/>
    <col min="3845" max="3845" width="13.28515625" style="51" customWidth="1"/>
    <col min="3846" max="3846" width="11.42578125" style="51" customWidth="1"/>
    <col min="3847" max="3847" width="0" style="51" hidden="1" customWidth="1"/>
    <col min="3848" max="3848" width="9.7109375" style="51" customWidth="1"/>
    <col min="3849" max="3849" width="20.28515625" style="51" customWidth="1"/>
    <col min="3850" max="3850" width="17.42578125" style="51" customWidth="1"/>
    <col min="3851" max="3851" width="22.7109375" style="51" customWidth="1"/>
    <col min="3852" max="4097" width="18.28515625" style="51"/>
    <col min="4098" max="4098" width="26.42578125" style="51" customWidth="1"/>
    <col min="4099" max="4099" width="18" style="51" customWidth="1"/>
    <col min="4100" max="4100" width="13" style="51" customWidth="1"/>
    <col min="4101" max="4101" width="13.28515625" style="51" customWidth="1"/>
    <col min="4102" max="4102" width="11.42578125" style="51" customWidth="1"/>
    <col min="4103" max="4103" width="0" style="51" hidden="1" customWidth="1"/>
    <col min="4104" max="4104" width="9.7109375" style="51" customWidth="1"/>
    <col min="4105" max="4105" width="20.28515625" style="51" customWidth="1"/>
    <col min="4106" max="4106" width="17.42578125" style="51" customWidth="1"/>
    <col min="4107" max="4107" width="22.7109375" style="51" customWidth="1"/>
    <col min="4108" max="4353" width="18.28515625" style="51"/>
    <col min="4354" max="4354" width="26.42578125" style="51" customWidth="1"/>
    <col min="4355" max="4355" width="18" style="51" customWidth="1"/>
    <col min="4356" max="4356" width="13" style="51" customWidth="1"/>
    <col min="4357" max="4357" width="13.28515625" style="51" customWidth="1"/>
    <col min="4358" max="4358" width="11.42578125" style="51" customWidth="1"/>
    <col min="4359" max="4359" width="0" style="51" hidden="1" customWidth="1"/>
    <col min="4360" max="4360" width="9.7109375" style="51" customWidth="1"/>
    <col min="4361" max="4361" width="20.28515625" style="51" customWidth="1"/>
    <col min="4362" max="4362" width="17.42578125" style="51" customWidth="1"/>
    <col min="4363" max="4363" width="22.7109375" style="51" customWidth="1"/>
    <col min="4364" max="4609" width="18.28515625" style="51"/>
    <col min="4610" max="4610" width="26.42578125" style="51" customWidth="1"/>
    <col min="4611" max="4611" width="18" style="51" customWidth="1"/>
    <col min="4612" max="4612" width="13" style="51" customWidth="1"/>
    <col min="4613" max="4613" width="13.28515625" style="51" customWidth="1"/>
    <col min="4614" max="4614" width="11.42578125" style="51" customWidth="1"/>
    <col min="4615" max="4615" width="0" style="51" hidden="1" customWidth="1"/>
    <col min="4616" max="4616" width="9.7109375" style="51" customWidth="1"/>
    <col min="4617" max="4617" width="20.28515625" style="51" customWidth="1"/>
    <col min="4618" max="4618" width="17.42578125" style="51" customWidth="1"/>
    <col min="4619" max="4619" width="22.7109375" style="51" customWidth="1"/>
    <col min="4620" max="4865" width="18.28515625" style="51"/>
    <col min="4866" max="4866" width="26.42578125" style="51" customWidth="1"/>
    <col min="4867" max="4867" width="18" style="51" customWidth="1"/>
    <col min="4868" max="4868" width="13" style="51" customWidth="1"/>
    <col min="4869" max="4869" width="13.28515625" style="51" customWidth="1"/>
    <col min="4870" max="4870" width="11.42578125" style="51" customWidth="1"/>
    <col min="4871" max="4871" width="0" style="51" hidden="1" customWidth="1"/>
    <col min="4872" max="4872" width="9.7109375" style="51" customWidth="1"/>
    <col min="4873" max="4873" width="20.28515625" style="51" customWidth="1"/>
    <col min="4874" max="4874" width="17.42578125" style="51" customWidth="1"/>
    <col min="4875" max="4875" width="22.7109375" style="51" customWidth="1"/>
    <col min="4876" max="5121" width="18.28515625" style="51"/>
    <col min="5122" max="5122" width="26.42578125" style="51" customWidth="1"/>
    <col min="5123" max="5123" width="18" style="51" customWidth="1"/>
    <col min="5124" max="5124" width="13" style="51" customWidth="1"/>
    <col min="5125" max="5125" width="13.28515625" style="51" customWidth="1"/>
    <col min="5126" max="5126" width="11.42578125" style="51" customWidth="1"/>
    <col min="5127" max="5127" width="0" style="51" hidden="1" customWidth="1"/>
    <col min="5128" max="5128" width="9.7109375" style="51" customWidth="1"/>
    <col min="5129" max="5129" width="20.28515625" style="51" customWidth="1"/>
    <col min="5130" max="5130" width="17.42578125" style="51" customWidth="1"/>
    <col min="5131" max="5131" width="22.7109375" style="51" customWidth="1"/>
    <col min="5132" max="5377" width="18.28515625" style="51"/>
    <col min="5378" max="5378" width="26.42578125" style="51" customWidth="1"/>
    <col min="5379" max="5379" width="18" style="51" customWidth="1"/>
    <col min="5380" max="5380" width="13" style="51" customWidth="1"/>
    <col min="5381" max="5381" width="13.28515625" style="51" customWidth="1"/>
    <col min="5382" max="5382" width="11.42578125" style="51" customWidth="1"/>
    <col min="5383" max="5383" width="0" style="51" hidden="1" customWidth="1"/>
    <col min="5384" max="5384" width="9.7109375" style="51" customWidth="1"/>
    <col min="5385" max="5385" width="20.28515625" style="51" customWidth="1"/>
    <col min="5386" max="5386" width="17.42578125" style="51" customWidth="1"/>
    <col min="5387" max="5387" width="22.7109375" style="51" customWidth="1"/>
    <col min="5388" max="5633" width="18.28515625" style="51"/>
    <col min="5634" max="5634" width="26.42578125" style="51" customWidth="1"/>
    <col min="5635" max="5635" width="18" style="51" customWidth="1"/>
    <col min="5636" max="5636" width="13" style="51" customWidth="1"/>
    <col min="5637" max="5637" width="13.28515625" style="51" customWidth="1"/>
    <col min="5638" max="5638" width="11.42578125" style="51" customWidth="1"/>
    <col min="5639" max="5639" width="0" style="51" hidden="1" customWidth="1"/>
    <col min="5640" max="5640" width="9.7109375" style="51" customWidth="1"/>
    <col min="5641" max="5641" width="20.28515625" style="51" customWidth="1"/>
    <col min="5642" max="5642" width="17.42578125" style="51" customWidth="1"/>
    <col min="5643" max="5643" width="22.7109375" style="51" customWidth="1"/>
    <col min="5644" max="5889" width="18.28515625" style="51"/>
    <col min="5890" max="5890" width="26.42578125" style="51" customWidth="1"/>
    <col min="5891" max="5891" width="18" style="51" customWidth="1"/>
    <col min="5892" max="5892" width="13" style="51" customWidth="1"/>
    <col min="5893" max="5893" width="13.28515625" style="51" customWidth="1"/>
    <col min="5894" max="5894" width="11.42578125" style="51" customWidth="1"/>
    <col min="5895" max="5895" width="0" style="51" hidden="1" customWidth="1"/>
    <col min="5896" max="5896" width="9.7109375" style="51" customWidth="1"/>
    <col min="5897" max="5897" width="20.28515625" style="51" customWidth="1"/>
    <col min="5898" max="5898" width="17.42578125" style="51" customWidth="1"/>
    <col min="5899" max="5899" width="22.7109375" style="51" customWidth="1"/>
    <col min="5900" max="6145" width="18.28515625" style="51"/>
    <col min="6146" max="6146" width="26.42578125" style="51" customWidth="1"/>
    <col min="6147" max="6147" width="18" style="51" customWidth="1"/>
    <col min="6148" max="6148" width="13" style="51" customWidth="1"/>
    <col min="6149" max="6149" width="13.28515625" style="51" customWidth="1"/>
    <col min="6150" max="6150" width="11.42578125" style="51" customWidth="1"/>
    <col min="6151" max="6151" width="0" style="51" hidden="1" customWidth="1"/>
    <col min="6152" max="6152" width="9.7109375" style="51" customWidth="1"/>
    <col min="6153" max="6153" width="20.28515625" style="51" customWidth="1"/>
    <col min="6154" max="6154" width="17.42578125" style="51" customWidth="1"/>
    <col min="6155" max="6155" width="22.7109375" style="51" customWidth="1"/>
    <col min="6156" max="6401" width="18.28515625" style="51"/>
    <col min="6402" max="6402" width="26.42578125" style="51" customWidth="1"/>
    <col min="6403" max="6403" width="18" style="51" customWidth="1"/>
    <col min="6404" max="6404" width="13" style="51" customWidth="1"/>
    <col min="6405" max="6405" width="13.28515625" style="51" customWidth="1"/>
    <col min="6406" max="6406" width="11.42578125" style="51" customWidth="1"/>
    <col min="6407" max="6407" width="0" style="51" hidden="1" customWidth="1"/>
    <col min="6408" max="6408" width="9.7109375" style="51" customWidth="1"/>
    <col min="6409" max="6409" width="20.28515625" style="51" customWidth="1"/>
    <col min="6410" max="6410" width="17.42578125" style="51" customWidth="1"/>
    <col min="6411" max="6411" width="22.7109375" style="51" customWidth="1"/>
    <col min="6412" max="6657" width="18.28515625" style="51"/>
    <col min="6658" max="6658" width="26.42578125" style="51" customWidth="1"/>
    <col min="6659" max="6659" width="18" style="51" customWidth="1"/>
    <col min="6660" max="6660" width="13" style="51" customWidth="1"/>
    <col min="6661" max="6661" width="13.28515625" style="51" customWidth="1"/>
    <col min="6662" max="6662" width="11.42578125" style="51" customWidth="1"/>
    <col min="6663" max="6663" width="0" style="51" hidden="1" customWidth="1"/>
    <col min="6664" max="6664" width="9.7109375" style="51" customWidth="1"/>
    <col min="6665" max="6665" width="20.28515625" style="51" customWidth="1"/>
    <col min="6666" max="6666" width="17.42578125" style="51" customWidth="1"/>
    <col min="6667" max="6667" width="22.7109375" style="51" customWidth="1"/>
    <col min="6668" max="6913" width="18.28515625" style="51"/>
    <col min="6914" max="6914" width="26.42578125" style="51" customWidth="1"/>
    <col min="6915" max="6915" width="18" style="51" customWidth="1"/>
    <col min="6916" max="6916" width="13" style="51" customWidth="1"/>
    <col min="6917" max="6917" width="13.28515625" style="51" customWidth="1"/>
    <col min="6918" max="6918" width="11.42578125" style="51" customWidth="1"/>
    <col min="6919" max="6919" width="0" style="51" hidden="1" customWidth="1"/>
    <col min="6920" max="6920" width="9.7109375" style="51" customWidth="1"/>
    <col min="6921" max="6921" width="20.28515625" style="51" customWidth="1"/>
    <col min="6922" max="6922" width="17.42578125" style="51" customWidth="1"/>
    <col min="6923" max="6923" width="22.7109375" style="51" customWidth="1"/>
    <col min="6924" max="7169" width="18.28515625" style="51"/>
    <col min="7170" max="7170" width="26.42578125" style="51" customWidth="1"/>
    <col min="7171" max="7171" width="18" style="51" customWidth="1"/>
    <col min="7172" max="7172" width="13" style="51" customWidth="1"/>
    <col min="7173" max="7173" width="13.28515625" style="51" customWidth="1"/>
    <col min="7174" max="7174" width="11.42578125" style="51" customWidth="1"/>
    <col min="7175" max="7175" width="0" style="51" hidden="1" customWidth="1"/>
    <col min="7176" max="7176" width="9.7109375" style="51" customWidth="1"/>
    <col min="7177" max="7177" width="20.28515625" style="51" customWidth="1"/>
    <col min="7178" max="7178" width="17.42578125" style="51" customWidth="1"/>
    <col min="7179" max="7179" width="22.7109375" style="51" customWidth="1"/>
    <col min="7180" max="7425" width="18.28515625" style="51"/>
    <col min="7426" max="7426" width="26.42578125" style="51" customWidth="1"/>
    <col min="7427" max="7427" width="18" style="51" customWidth="1"/>
    <col min="7428" max="7428" width="13" style="51" customWidth="1"/>
    <col min="7429" max="7429" width="13.28515625" style="51" customWidth="1"/>
    <col min="7430" max="7430" width="11.42578125" style="51" customWidth="1"/>
    <col min="7431" max="7431" width="0" style="51" hidden="1" customWidth="1"/>
    <col min="7432" max="7432" width="9.7109375" style="51" customWidth="1"/>
    <col min="7433" max="7433" width="20.28515625" style="51" customWidth="1"/>
    <col min="7434" max="7434" width="17.42578125" style="51" customWidth="1"/>
    <col min="7435" max="7435" width="22.7109375" style="51" customWidth="1"/>
    <col min="7436" max="7681" width="18.28515625" style="51"/>
    <col min="7682" max="7682" width="26.42578125" style="51" customWidth="1"/>
    <col min="7683" max="7683" width="18" style="51" customWidth="1"/>
    <col min="7684" max="7684" width="13" style="51" customWidth="1"/>
    <col min="7685" max="7685" width="13.28515625" style="51" customWidth="1"/>
    <col min="7686" max="7686" width="11.42578125" style="51" customWidth="1"/>
    <col min="7687" max="7687" width="0" style="51" hidden="1" customWidth="1"/>
    <col min="7688" max="7688" width="9.7109375" style="51" customWidth="1"/>
    <col min="7689" max="7689" width="20.28515625" style="51" customWidth="1"/>
    <col min="7690" max="7690" width="17.42578125" style="51" customWidth="1"/>
    <col min="7691" max="7691" width="22.7109375" style="51" customWidth="1"/>
    <col min="7692" max="7937" width="18.28515625" style="51"/>
    <col min="7938" max="7938" width="26.42578125" style="51" customWidth="1"/>
    <col min="7939" max="7939" width="18" style="51" customWidth="1"/>
    <col min="7940" max="7940" width="13" style="51" customWidth="1"/>
    <col min="7941" max="7941" width="13.28515625" style="51" customWidth="1"/>
    <col min="7942" max="7942" width="11.42578125" style="51" customWidth="1"/>
    <col min="7943" max="7943" width="0" style="51" hidden="1" customWidth="1"/>
    <col min="7944" max="7944" width="9.7109375" style="51" customWidth="1"/>
    <col min="7945" max="7945" width="20.28515625" style="51" customWidth="1"/>
    <col min="7946" max="7946" width="17.42578125" style="51" customWidth="1"/>
    <col min="7947" max="7947" width="22.7109375" style="51" customWidth="1"/>
    <col min="7948" max="8193" width="18.28515625" style="51"/>
    <col min="8194" max="8194" width="26.42578125" style="51" customWidth="1"/>
    <col min="8195" max="8195" width="18" style="51" customWidth="1"/>
    <col min="8196" max="8196" width="13" style="51" customWidth="1"/>
    <col min="8197" max="8197" width="13.28515625" style="51" customWidth="1"/>
    <col min="8198" max="8198" width="11.42578125" style="51" customWidth="1"/>
    <col min="8199" max="8199" width="0" style="51" hidden="1" customWidth="1"/>
    <col min="8200" max="8200" width="9.7109375" style="51" customWidth="1"/>
    <col min="8201" max="8201" width="20.28515625" style="51" customWidth="1"/>
    <col min="8202" max="8202" width="17.42578125" style="51" customWidth="1"/>
    <col min="8203" max="8203" width="22.7109375" style="51" customWidth="1"/>
    <col min="8204" max="8449" width="18.28515625" style="51"/>
    <col min="8450" max="8450" width="26.42578125" style="51" customWidth="1"/>
    <col min="8451" max="8451" width="18" style="51" customWidth="1"/>
    <col min="8452" max="8452" width="13" style="51" customWidth="1"/>
    <col min="8453" max="8453" width="13.28515625" style="51" customWidth="1"/>
    <col min="8454" max="8454" width="11.42578125" style="51" customWidth="1"/>
    <col min="8455" max="8455" width="0" style="51" hidden="1" customWidth="1"/>
    <col min="8456" max="8456" width="9.7109375" style="51" customWidth="1"/>
    <col min="8457" max="8457" width="20.28515625" style="51" customWidth="1"/>
    <col min="8458" max="8458" width="17.42578125" style="51" customWidth="1"/>
    <col min="8459" max="8459" width="22.7109375" style="51" customWidth="1"/>
    <col min="8460" max="8705" width="18.28515625" style="51"/>
    <col min="8706" max="8706" width="26.42578125" style="51" customWidth="1"/>
    <col min="8707" max="8707" width="18" style="51" customWidth="1"/>
    <col min="8708" max="8708" width="13" style="51" customWidth="1"/>
    <col min="8709" max="8709" width="13.28515625" style="51" customWidth="1"/>
    <col min="8710" max="8710" width="11.42578125" style="51" customWidth="1"/>
    <col min="8711" max="8711" width="0" style="51" hidden="1" customWidth="1"/>
    <col min="8712" max="8712" width="9.7109375" style="51" customWidth="1"/>
    <col min="8713" max="8713" width="20.28515625" style="51" customWidth="1"/>
    <col min="8714" max="8714" width="17.42578125" style="51" customWidth="1"/>
    <col min="8715" max="8715" width="22.7109375" style="51" customWidth="1"/>
    <col min="8716" max="8961" width="18.28515625" style="51"/>
    <col min="8962" max="8962" width="26.42578125" style="51" customWidth="1"/>
    <col min="8963" max="8963" width="18" style="51" customWidth="1"/>
    <col min="8964" max="8964" width="13" style="51" customWidth="1"/>
    <col min="8965" max="8965" width="13.28515625" style="51" customWidth="1"/>
    <col min="8966" max="8966" width="11.42578125" style="51" customWidth="1"/>
    <col min="8967" max="8967" width="0" style="51" hidden="1" customWidth="1"/>
    <col min="8968" max="8968" width="9.7109375" style="51" customWidth="1"/>
    <col min="8969" max="8969" width="20.28515625" style="51" customWidth="1"/>
    <col min="8970" max="8970" width="17.42578125" style="51" customWidth="1"/>
    <col min="8971" max="8971" width="22.7109375" style="51" customWidth="1"/>
    <col min="8972" max="9217" width="18.28515625" style="51"/>
    <col min="9218" max="9218" width="26.42578125" style="51" customWidth="1"/>
    <col min="9219" max="9219" width="18" style="51" customWidth="1"/>
    <col min="9220" max="9220" width="13" style="51" customWidth="1"/>
    <col min="9221" max="9221" width="13.28515625" style="51" customWidth="1"/>
    <col min="9222" max="9222" width="11.42578125" style="51" customWidth="1"/>
    <col min="9223" max="9223" width="0" style="51" hidden="1" customWidth="1"/>
    <col min="9224" max="9224" width="9.7109375" style="51" customWidth="1"/>
    <col min="9225" max="9225" width="20.28515625" style="51" customWidth="1"/>
    <col min="9226" max="9226" width="17.42578125" style="51" customWidth="1"/>
    <col min="9227" max="9227" width="22.7109375" style="51" customWidth="1"/>
    <col min="9228" max="9473" width="18.28515625" style="51"/>
    <col min="9474" max="9474" width="26.42578125" style="51" customWidth="1"/>
    <col min="9475" max="9475" width="18" style="51" customWidth="1"/>
    <col min="9476" max="9476" width="13" style="51" customWidth="1"/>
    <col min="9477" max="9477" width="13.28515625" style="51" customWidth="1"/>
    <col min="9478" max="9478" width="11.42578125" style="51" customWidth="1"/>
    <col min="9479" max="9479" width="0" style="51" hidden="1" customWidth="1"/>
    <col min="9480" max="9480" width="9.7109375" style="51" customWidth="1"/>
    <col min="9481" max="9481" width="20.28515625" style="51" customWidth="1"/>
    <col min="9482" max="9482" width="17.42578125" style="51" customWidth="1"/>
    <col min="9483" max="9483" width="22.7109375" style="51" customWidth="1"/>
    <col min="9484" max="9729" width="18.28515625" style="51"/>
    <col min="9730" max="9730" width="26.42578125" style="51" customWidth="1"/>
    <col min="9731" max="9731" width="18" style="51" customWidth="1"/>
    <col min="9732" max="9732" width="13" style="51" customWidth="1"/>
    <col min="9733" max="9733" width="13.28515625" style="51" customWidth="1"/>
    <col min="9734" max="9734" width="11.42578125" style="51" customWidth="1"/>
    <col min="9735" max="9735" width="0" style="51" hidden="1" customWidth="1"/>
    <col min="9736" max="9736" width="9.7109375" style="51" customWidth="1"/>
    <col min="9737" max="9737" width="20.28515625" style="51" customWidth="1"/>
    <col min="9738" max="9738" width="17.42578125" style="51" customWidth="1"/>
    <col min="9739" max="9739" width="22.7109375" style="51" customWidth="1"/>
    <col min="9740" max="9985" width="18.28515625" style="51"/>
    <col min="9986" max="9986" width="26.42578125" style="51" customWidth="1"/>
    <col min="9987" max="9987" width="18" style="51" customWidth="1"/>
    <col min="9988" max="9988" width="13" style="51" customWidth="1"/>
    <col min="9989" max="9989" width="13.28515625" style="51" customWidth="1"/>
    <col min="9990" max="9990" width="11.42578125" style="51" customWidth="1"/>
    <col min="9991" max="9991" width="0" style="51" hidden="1" customWidth="1"/>
    <col min="9992" max="9992" width="9.7109375" style="51" customWidth="1"/>
    <col min="9993" max="9993" width="20.28515625" style="51" customWidth="1"/>
    <col min="9994" max="9994" width="17.42578125" style="51" customWidth="1"/>
    <col min="9995" max="9995" width="22.7109375" style="51" customWidth="1"/>
    <col min="9996" max="10241" width="18.28515625" style="51"/>
    <col min="10242" max="10242" width="26.42578125" style="51" customWidth="1"/>
    <col min="10243" max="10243" width="18" style="51" customWidth="1"/>
    <col min="10244" max="10244" width="13" style="51" customWidth="1"/>
    <col min="10245" max="10245" width="13.28515625" style="51" customWidth="1"/>
    <col min="10246" max="10246" width="11.42578125" style="51" customWidth="1"/>
    <col min="10247" max="10247" width="0" style="51" hidden="1" customWidth="1"/>
    <col min="10248" max="10248" width="9.7109375" style="51" customWidth="1"/>
    <col min="10249" max="10249" width="20.28515625" style="51" customWidth="1"/>
    <col min="10250" max="10250" width="17.42578125" style="51" customWidth="1"/>
    <col min="10251" max="10251" width="22.7109375" style="51" customWidth="1"/>
    <col min="10252" max="10497" width="18.28515625" style="51"/>
    <col min="10498" max="10498" width="26.42578125" style="51" customWidth="1"/>
    <col min="10499" max="10499" width="18" style="51" customWidth="1"/>
    <col min="10500" max="10500" width="13" style="51" customWidth="1"/>
    <col min="10501" max="10501" width="13.28515625" style="51" customWidth="1"/>
    <col min="10502" max="10502" width="11.42578125" style="51" customWidth="1"/>
    <col min="10503" max="10503" width="0" style="51" hidden="1" customWidth="1"/>
    <col min="10504" max="10504" width="9.7109375" style="51" customWidth="1"/>
    <col min="10505" max="10505" width="20.28515625" style="51" customWidth="1"/>
    <col min="10506" max="10506" width="17.42578125" style="51" customWidth="1"/>
    <col min="10507" max="10507" width="22.7109375" style="51" customWidth="1"/>
    <col min="10508" max="10753" width="18.28515625" style="51"/>
    <col min="10754" max="10754" width="26.42578125" style="51" customWidth="1"/>
    <col min="10755" max="10755" width="18" style="51" customWidth="1"/>
    <col min="10756" max="10756" width="13" style="51" customWidth="1"/>
    <col min="10757" max="10757" width="13.28515625" style="51" customWidth="1"/>
    <col min="10758" max="10758" width="11.42578125" style="51" customWidth="1"/>
    <col min="10759" max="10759" width="0" style="51" hidden="1" customWidth="1"/>
    <col min="10760" max="10760" width="9.7109375" style="51" customWidth="1"/>
    <col min="10761" max="10761" width="20.28515625" style="51" customWidth="1"/>
    <col min="10762" max="10762" width="17.42578125" style="51" customWidth="1"/>
    <col min="10763" max="10763" width="22.7109375" style="51" customWidth="1"/>
    <col min="10764" max="11009" width="18.28515625" style="51"/>
    <col min="11010" max="11010" width="26.42578125" style="51" customWidth="1"/>
    <col min="11011" max="11011" width="18" style="51" customWidth="1"/>
    <col min="11012" max="11012" width="13" style="51" customWidth="1"/>
    <col min="11013" max="11013" width="13.28515625" style="51" customWidth="1"/>
    <col min="11014" max="11014" width="11.42578125" style="51" customWidth="1"/>
    <col min="11015" max="11015" width="0" style="51" hidden="1" customWidth="1"/>
    <col min="11016" max="11016" width="9.7109375" style="51" customWidth="1"/>
    <col min="11017" max="11017" width="20.28515625" style="51" customWidth="1"/>
    <col min="11018" max="11018" width="17.42578125" style="51" customWidth="1"/>
    <col min="11019" max="11019" width="22.7109375" style="51" customWidth="1"/>
    <col min="11020" max="11265" width="18.28515625" style="51"/>
    <col min="11266" max="11266" width="26.42578125" style="51" customWidth="1"/>
    <col min="11267" max="11267" width="18" style="51" customWidth="1"/>
    <col min="11268" max="11268" width="13" style="51" customWidth="1"/>
    <col min="11269" max="11269" width="13.28515625" style="51" customWidth="1"/>
    <col min="11270" max="11270" width="11.42578125" style="51" customWidth="1"/>
    <col min="11271" max="11271" width="0" style="51" hidden="1" customWidth="1"/>
    <col min="11272" max="11272" width="9.7109375" style="51" customWidth="1"/>
    <col min="11273" max="11273" width="20.28515625" style="51" customWidth="1"/>
    <col min="11274" max="11274" width="17.42578125" style="51" customWidth="1"/>
    <col min="11275" max="11275" width="22.7109375" style="51" customWidth="1"/>
    <col min="11276" max="11521" width="18.28515625" style="51"/>
    <col min="11522" max="11522" width="26.42578125" style="51" customWidth="1"/>
    <col min="11523" max="11523" width="18" style="51" customWidth="1"/>
    <col min="11524" max="11524" width="13" style="51" customWidth="1"/>
    <col min="11525" max="11525" width="13.28515625" style="51" customWidth="1"/>
    <col min="11526" max="11526" width="11.42578125" style="51" customWidth="1"/>
    <col min="11527" max="11527" width="0" style="51" hidden="1" customWidth="1"/>
    <col min="11528" max="11528" width="9.7109375" style="51" customWidth="1"/>
    <col min="11529" max="11529" width="20.28515625" style="51" customWidth="1"/>
    <col min="11530" max="11530" width="17.42578125" style="51" customWidth="1"/>
    <col min="11531" max="11531" width="22.7109375" style="51" customWidth="1"/>
    <col min="11532" max="11777" width="18.28515625" style="51"/>
    <col min="11778" max="11778" width="26.42578125" style="51" customWidth="1"/>
    <col min="11779" max="11779" width="18" style="51" customWidth="1"/>
    <col min="11780" max="11780" width="13" style="51" customWidth="1"/>
    <col min="11781" max="11781" width="13.28515625" style="51" customWidth="1"/>
    <col min="11782" max="11782" width="11.42578125" style="51" customWidth="1"/>
    <col min="11783" max="11783" width="0" style="51" hidden="1" customWidth="1"/>
    <col min="11784" max="11784" width="9.7109375" style="51" customWidth="1"/>
    <col min="11785" max="11785" width="20.28515625" style="51" customWidth="1"/>
    <col min="11786" max="11786" width="17.42578125" style="51" customWidth="1"/>
    <col min="11787" max="11787" width="22.7109375" style="51" customWidth="1"/>
    <col min="11788" max="12033" width="18.28515625" style="51"/>
    <col min="12034" max="12034" width="26.42578125" style="51" customWidth="1"/>
    <col min="12035" max="12035" width="18" style="51" customWidth="1"/>
    <col min="12036" max="12036" width="13" style="51" customWidth="1"/>
    <col min="12037" max="12037" width="13.28515625" style="51" customWidth="1"/>
    <col min="12038" max="12038" width="11.42578125" style="51" customWidth="1"/>
    <col min="12039" max="12039" width="0" style="51" hidden="1" customWidth="1"/>
    <col min="12040" max="12040" width="9.7109375" style="51" customWidth="1"/>
    <col min="12041" max="12041" width="20.28515625" style="51" customWidth="1"/>
    <col min="12042" max="12042" width="17.42578125" style="51" customWidth="1"/>
    <col min="12043" max="12043" width="22.7109375" style="51" customWidth="1"/>
    <col min="12044" max="12289" width="18.28515625" style="51"/>
    <col min="12290" max="12290" width="26.42578125" style="51" customWidth="1"/>
    <col min="12291" max="12291" width="18" style="51" customWidth="1"/>
    <col min="12292" max="12292" width="13" style="51" customWidth="1"/>
    <col min="12293" max="12293" width="13.28515625" style="51" customWidth="1"/>
    <col min="12294" max="12294" width="11.42578125" style="51" customWidth="1"/>
    <col min="12295" max="12295" width="0" style="51" hidden="1" customWidth="1"/>
    <col min="12296" max="12296" width="9.7109375" style="51" customWidth="1"/>
    <col min="12297" max="12297" width="20.28515625" style="51" customWidth="1"/>
    <col min="12298" max="12298" width="17.42578125" style="51" customWidth="1"/>
    <col min="12299" max="12299" width="22.7109375" style="51" customWidth="1"/>
    <col min="12300" max="12545" width="18.28515625" style="51"/>
    <col min="12546" max="12546" width="26.42578125" style="51" customWidth="1"/>
    <col min="12547" max="12547" width="18" style="51" customWidth="1"/>
    <col min="12548" max="12548" width="13" style="51" customWidth="1"/>
    <col min="12549" max="12549" width="13.28515625" style="51" customWidth="1"/>
    <col min="12550" max="12550" width="11.42578125" style="51" customWidth="1"/>
    <col min="12551" max="12551" width="0" style="51" hidden="1" customWidth="1"/>
    <col min="12552" max="12552" width="9.7109375" style="51" customWidth="1"/>
    <col min="12553" max="12553" width="20.28515625" style="51" customWidth="1"/>
    <col min="12554" max="12554" width="17.42578125" style="51" customWidth="1"/>
    <col min="12555" max="12555" width="22.7109375" style="51" customWidth="1"/>
    <col min="12556" max="12801" width="18.28515625" style="51"/>
    <col min="12802" max="12802" width="26.42578125" style="51" customWidth="1"/>
    <col min="12803" max="12803" width="18" style="51" customWidth="1"/>
    <col min="12804" max="12804" width="13" style="51" customWidth="1"/>
    <col min="12805" max="12805" width="13.28515625" style="51" customWidth="1"/>
    <col min="12806" max="12806" width="11.42578125" style="51" customWidth="1"/>
    <col min="12807" max="12807" width="0" style="51" hidden="1" customWidth="1"/>
    <col min="12808" max="12808" width="9.7109375" style="51" customWidth="1"/>
    <col min="12809" max="12809" width="20.28515625" style="51" customWidth="1"/>
    <col min="12810" max="12810" width="17.42578125" style="51" customWidth="1"/>
    <col min="12811" max="12811" width="22.7109375" style="51" customWidth="1"/>
    <col min="12812" max="13057" width="18.28515625" style="51"/>
    <col min="13058" max="13058" width="26.42578125" style="51" customWidth="1"/>
    <col min="13059" max="13059" width="18" style="51" customWidth="1"/>
    <col min="13060" max="13060" width="13" style="51" customWidth="1"/>
    <col min="13061" max="13061" width="13.28515625" style="51" customWidth="1"/>
    <col min="13062" max="13062" width="11.42578125" style="51" customWidth="1"/>
    <col min="13063" max="13063" width="0" style="51" hidden="1" customWidth="1"/>
    <col min="13064" max="13064" width="9.7109375" style="51" customWidth="1"/>
    <col min="13065" max="13065" width="20.28515625" style="51" customWidth="1"/>
    <col min="13066" max="13066" width="17.42578125" style="51" customWidth="1"/>
    <col min="13067" max="13067" width="22.7109375" style="51" customWidth="1"/>
    <col min="13068" max="13313" width="18.28515625" style="51"/>
    <col min="13314" max="13314" width="26.42578125" style="51" customWidth="1"/>
    <col min="13315" max="13315" width="18" style="51" customWidth="1"/>
    <col min="13316" max="13316" width="13" style="51" customWidth="1"/>
    <col min="13317" max="13317" width="13.28515625" style="51" customWidth="1"/>
    <col min="13318" max="13318" width="11.42578125" style="51" customWidth="1"/>
    <col min="13319" max="13319" width="0" style="51" hidden="1" customWidth="1"/>
    <col min="13320" max="13320" width="9.7109375" style="51" customWidth="1"/>
    <col min="13321" max="13321" width="20.28515625" style="51" customWidth="1"/>
    <col min="13322" max="13322" width="17.42578125" style="51" customWidth="1"/>
    <col min="13323" max="13323" width="22.7109375" style="51" customWidth="1"/>
    <col min="13324" max="13569" width="18.28515625" style="51"/>
    <col min="13570" max="13570" width="26.42578125" style="51" customWidth="1"/>
    <col min="13571" max="13571" width="18" style="51" customWidth="1"/>
    <col min="13572" max="13572" width="13" style="51" customWidth="1"/>
    <col min="13573" max="13573" width="13.28515625" style="51" customWidth="1"/>
    <col min="13574" max="13574" width="11.42578125" style="51" customWidth="1"/>
    <col min="13575" max="13575" width="0" style="51" hidden="1" customWidth="1"/>
    <col min="13576" max="13576" width="9.7109375" style="51" customWidth="1"/>
    <col min="13577" max="13577" width="20.28515625" style="51" customWidth="1"/>
    <col min="13578" max="13578" width="17.42578125" style="51" customWidth="1"/>
    <col min="13579" max="13579" width="22.7109375" style="51" customWidth="1"/>
    <col min="13580" max="13825" width="18.28515625" style="51"/>
    <col min="13826" max="13826" width="26.42578125" style="51" customWidth="1"/>
    <col min="13827" max="13827" width="18" style="51" customWidth="1"/>
    <col min="13828" max="13828" width="13" style="51" customWidth="1"/>
    <col min="13829" max="13829" width="13.28515625" style="51" customWidth="1"/>
    <col min="13830" max="13830" width="11.42578125" style="51" customWidth="1"/>
    <col min="13831" max="13831" width="0" style="51" hidden="1" customWidth="1"/>
    <col min="13832" max="13832" width="9.7109375" style="51" customWidth="1"/>
    <col min="13833" max="13833" width="20.28515625" style="51" customWidth="1"/>
    <col min="13834" max="13834" width="17.42578125" style="51" customWidth="1"/>
    <col min="13835" max="13835" width="22.7109375" style="51" customWidth="1"/>
    <col min="13836" max="14081" width="18.28515625" style="51"/>
    <col min="14082" max="14082" width="26.42578125" style="51" customWidth="1"/>
    <col min="14083" max="14083" width="18" style="51" customWidth="1"/>
    <col min="14084" max="14084" width="13" style="51" customWidth="1"/>
    <col min="14085" max="14085" width="13.28515625" style="51" customWidth="1"/>
    <col min="14086" max="14086" width="11.42578125" style="51" customWidth="1"/>
    <col min="14087" max="14087" width="0" style="51" hidden="1" customWidth="1"/>
    <col min="14088" max="14088" width="9.7109375" style="51" customWidth="1"/>
    <col min="14089" max="14089" width="20.28515625" style="51" customWidth="1"/>
    <col min="14090" max="14090" width="17.42578125" style="51" customWidth="1"/>
    <col min="14091" max="14091" width="22.7109375" style="51" customWidth="1"/>
    <col min="14092" max="14337" width="18.28515625" style="51"/>
    <col min="14338" max="14338" width="26.42578125" style="51" customWidth="1"/>
    <col min="14339" max="14339" width="18" style="51" customWidth="1"/>
    <col min="14340" max="14340" width="13" style="51" customWidth="1"/>
    <col min="14341" max="14341" width="13.28515625" style="51" customWidth="1"/>
    <col min="14342" max="14342" width="11.42578125" style="51" customWidth="1"/>
    <col min="14343" max="14343" width="0" style="51" hidden="1" customWidth="1"/>
    <col min="14344" max="14344" width="9.7109375" style="51" customWidth="1"/>
    <col min="14345" max="14345" width="20.28515625" style="51" customWidth="1"/>
    <col min="14346" max="14346" width="17.42578125" style="51" customWidth="1"/>
    <col min="14347" max="14347" width="22.7109375" style="51" customWidth="1"/>
    <col min="14348" max="14593" width="18.28515625" style="51"/>
    <col min="14594" max="14594" width="26.42578125" style="51" customWidth="1"/>
    <col min="14595" max="14595" width="18" style="51" customWidth="1"/>
    <col min="14596" max="14596" width="13" style="51" customWidth="1"/>
    <col min="14597" max="14597" width="13.28515625" style="51" customWidth="1"/>
    <col min="14598" max="14598" width="11.42578125" style="51" customWidth="1"/>
    <col min="14599" max="14599" width="0" style="51" hidden="1" customWidth="1"/>
    <col min="14600" max="14600" width="9.7109375" style="51" customWidth="1"/>
    <col min="14601" max="14601" width="20.28515625" style="51" customWidth="1"/>
    <col min="14602" max="14602" width="17.42578125" style="51" customWidth="1"/>
    <col min="14603" max="14603" width="22.7109375" style="51" customWidth="1"/>
    <col min="14604" max="14849" width="18.28515625" style="51"/>
    <col min="14850" max="14850" width="26.42578125" style="51" customWidth="1"/>
    <col min="14851" max="14851" width="18" style="51" customWidth="1"/>
    <col min="14852" max="14852" width="13" style="51" customWidth="1"/>
    <col min="14853" max="14853" width="13.28515625" style="51" customWidth="1"/>
    <col min="14854" max="14854" width="11.42578125" style="51" customWidth="1"/>
    <col min="14855" max="14855" width="0" style="51" hidden="1" customWidth="1"/>
    <col min="14856" max="14856" width="9.7109375" style="51" customWidth="1"/>
    <col min="14857" max="14857" width="20.28515625" style="51" customWidth="1"/>
    <col min="14858" max="14858" width="17.42578125" style="51" customWidth="1"/>
    <col min="14859" max="14859" width="22.7109375" style="51" customWidth="1"/>
    <col min="14860" max="15105" width="18.28515625" style="51"/>
    <col min="15106" max="15106" width="26.42578125" style="51" customWidth="1"/>
    <col min="15107" max="15107" width="18" style="51" customWidth="1"/>
    <col min="15108" max="15108" width="13" style="51" customWidth="1"/>
    <col min="15109" max="15109" width="13.28515625" style="51" customWidth="1"/>
    <col min="15110" max="15110" width="11.42578125" style="51" customWidth="1"/>
    <col min="15111" max="15111" width="0" style="51" hidden="1" customWidth="1"/>
    <col min="15112" max="15112" width="9.7109375" style="51" customWidth="1"/>
    <col min="15113" max="15113" width="20.28515625" style="51" customWidth="1"/>
    <col min="15114" max="15114" width="17.42578125" style="51" customWidth="1"/>
    <col min="15115" max="15115" width="22.7109375" style="51" customWidth="1"/>
    <col min="15116" max="15361" width="18.28515625" style="51"/>
    <col min="15362" max="15362" width="26.42578125" style="51" customWidth="1"/>
    <col min="15363" max="15363" width="18" style="51" customWidth="1"/>
    <col min="15364" max="15364" width="13" style="51" customWidth="1"/>
    <col min="15365" max="15365" width="13.28515625" style="51" customWidth="1"/>
    <col min="15366" max="15366" width="11.42578125" style="51" customWidth="1"/>
    <col min="15367" max="15367" width="0" style="51" hidden="1" customWidth="1"/>
    <col min="15368" max="15368" width="9.7109375" style="51" customWidth="1"/>
    <col min="15369" max="15369" width="20.28515625" style="51" customWidth="1"/>
    <col min="15370" max="15370" width="17.42578125" style="51" customWidth="1"/>
    <col min="15371" max="15371" width="22.7109375" style="51" customWidth="1"/>
    <col min="15372" max="15617" width="18.28515625" style="51"/>
    <col min="15618" max="15618" width="26.42578125" style="51" customWidth="1"/>
    <col min="15619" max="15619" width="18" style="51" customWidth="1"/>
    <col min="15620" max="15620" width="13" style="51" customWidth="1"/>
    <col min="15621" max="15621" width="13.28515625" style="51" customWidth="1"/>
    <col min="15622" max="15622" width="11.42578125" style="51" customWidth="1"/>
    <col min="15623" max="15623" width="0" style="51" hidden="1" customWidth="1"/>
    <col min="15624" max="15624" width="9.7109375" style="51" customWidth="1"/>
    <col min="15625" max="15625" width="20.28515625" style="51" customWidth="1"/>
    <col min="15626" max="15626" width="17.42578125" style="51" customWidth="1"/>
    <col min="15627" max="15627" width="22.7109375" style="51" customWidth="1"/>
    <col min="15628" max="15873" width="18.28515625" style="51"/>
    <col min="15874" max="15874" width="26.42578125" style="51" customWidth="1"/>
    <col min="15875" max="15875" width="18" style="51" customWidth="1"/>
    <col min="15876" max="15876" width="13" style="51" customWidth="1"/>
    <col min="15877" max="15877" width="13.28515625" style="51" customWidth="1"/>
    <col min="15878" max="15878" width="11.42578125" style="51" customWidth="1"/>
    <col min="15879" max="15879" width="0" style="51" hidden="1" customWidth="1"/>
    <col min="15880" max="15880" width="9.7109375" style="51" customWidth="1"/>
    <col min="15881" max="15881" width="20.28515625" style="51" customWidth="1"/>
    <col min="15882" max="15882" width="17.42578125" style="51" customWidth="1"/>
    <col min="15883" max="15883" width="22.7109375" style="51" customWidth="1"/>
    <col min="15884" max="16129" width="18.28515625" style="51"/>
    <col min="16130" max="16130" width="26.42578125" style="51" customWidth="1"/>
    <col min="16131" max="16131" width="18" style="51" customWidth="1"/>
    <col min="16132" max="16132" width="13" style="51" customWidth="1"/>
    <col min="16133" max="16133" width="13.28515625" style="51" customWidth="1"/>
    <col min="16134" max="16134" width="11.42578125" style="51" customWidth="1"/>
    <col min="16135" max="16135" width="0" style="51" hidden="1" customWidth="1"/>
    <col min="16136" max="16136" width="9.7109375" style="51" customWidth="1"/>
    <col min="16137" max="16137" width="20.28515625" style="51" customWidth="1"/>
    <col min="16138" max="16138" width="17.42578125" style="51" customWidth="1"/>
    <col min="16139" max="16139" width="22.7109375" style="51" customWidth="1"/>
    <col min="16140" max="16384" width="18.28515625" style="51"/>
  </cols>
  <sheetData>
    <row r="1" spans="2:11" ht="18" customHeight="1" thickBot="1"/>
    <row r="2" spans="2:11" ht="30" customHeight="1">
      <c r="B2" s="1626" t="s">
        <v>469</v>
      </c>
      <c r="C2" s="1627"/>
      <c r="D2" s="1627"/>
      <c r="E2" s="1627"/>
      <c r="F2" s="1627"/>
      <c r="G2" s="1627"/>
      <c r="H2" s="1627"/>
      <c r="I2" s="1628"/>
    </row>
    <row r="3" spans="2:11" ht="18" customHeight="1">
      <c r="B3" s="1617" t="s">
        <v>177</v>
      </c>
      <c r="C3" s="1618" t="s">
        <v>208</v>
      </c>
      <c r="D3" s="1618" t="s">
        <v>209</v>
      </c>
      <c r="E3" s="1618" t="s">
        <v>44</v>
      </c>
      <c r="F3" s="1618"/>
      <c r="G3" s="1618"/>
      <c r="H3" s="1618"/>
      <c r="I3" s="1018"/>
    </row>
    <row r="4" spans="2:11" ht="27" customHeight="1">
      <c r="B4" s="1617"/>
      <c r="C4" s="1618"/>
      <c r="D4" s="1618"/>
      <c r="E4" s="1016" t="s">
        <v>200</v>
      </c>
      <c r="F4" s="1629" t="s">
        <v>182</v>
      </c>
      <c r="G4" s="1630"/>
      <c r="H4" s="1631"/>
      <c r="I4" s="990" t="s">
        <v>653</v>
      </c>
    </row>
    <row r="5" spans="2:11" ht="18" customHeight="1">
      <c r="B5" s="1019" t="s">
        <v>201</v>
      </c>
      <c r="C5" s="84">
        <v>430090</v>
      </c>
      <c r="D5" s="84">
        <v>427632</v>
      </c>
      <c r="E5" s="84">
        <f>D5-C5</f>
        <v>-2458</v>
      </c>
      <c r="F5" s="1619">
        <f>E5/C5</f>
        <v>-5.7150828896277523E-3</v>
      </c>
      <c r="G5" s="1620">
        <v>0</v>
      </c>
      <c r="H5" s="1621"/>
      <c r="I5" s="1020">
        <f>E5*75.76*306.95</f>
        <v>-57159639.656000003</v>
      </c>
    </row>
    <row r="6" spans="2:11" ht="18" hidden="1" customHeight="1">
      <c r="B6" s="1019" t="s">
        <v>202</v>
      </c>
      <c r="C6" s="84">
        <v>0</v>
      </c>
      <c r="D6" s="84">
        <v>0</v>
      </c>
      <c r="E6" s="84">
        <f>D6-C6</f>
        <v>0</v>
      </c>
      <c r="F6" s="1619">
        <v>0</v>
      </c>
      <c r="G6" s="1620">
        <v>0</v>
      </c>
      <c r="H6" s="1621"/>
      <c r="I6" s="1020">
        <v>0</v>
      </c>
    </row>
    <row r="7" spans="2:11" ht="18" hidden="1" customHeight="1">
      <c r="B7" s="1019" t="s">
        <v>203</v>
      </c>
      <c r="C7" s="84">
        <v>0</v>
      </c>
      <c r="D7" s="84">
        <v>0</v>
      </c>
      <c r="E7" s="84">
        <v>0</v>
      </c>
      <c r="F7" s="1619">
        <v>0</v>
      </c>
      <c r="G7" s="1620">
        <v>0</v>
      </c>
      <c r="H7" s="1621"/>
      <c r="I7" s="1020">
        <v>0</v>
      </c>
      <c r="K7" s="973"/>
    </row>
    <row r="8" spans="2:11" ht="18" hidden="1" customHeight="1">
      <c r="B8" s="1019" t="s">
        <v>204</v>
      </c>
      <c r="C8" s="84">
        <v>0</v>
      </c>
      <c r="D8" s="84">
        <v>0</v>
      </c>
      <c r="E8" s="84">
        <v>0</v>
      </c>
      <c r="F8" s="1619">
        <v>0</v>
      </c>
      <c r="G8" s="1620">
        <v>0</v>
      </c>
      <c r="H8" s="1621"/>
      <c r="I8" s="1020">
        <v>0</v>
      </c>
    </row>
    <row r="9" spans="2:11" ht="18" hidden="1" customHeight="1">
      <c r="B9" s="1019" t="s">
        <v>205</v>
      </c>
      <c r="C9" s="84">
        <v>0</v>
      </c>
      <c r="D9" s="84">
        <v>0</v>
      </c>
      <c r="E9" s="84">
        <v>0</v>
      </c>
      <c r="F9" s="1619">
        <v>0</v>
      </c>
      <c r="G9" s="1620">
        <v>-169152</v>
      </c>
      <c r="H9" s="1621"/>
      <c r="I9" s="1020">
        <v>0</v>
      </c>
    </row>
    <row r="10" spans="2:11" ht="18" customHeight="1">
      <c r="B10" s="1021" t="s">
        <v>39</v>
      </c>
      <c r="C10" s="433">
        <f>SUM(C5:C9)</f>
        <v>430090</v>
      </c>
      <c r="D10" s="433">
        <f>SUM(D5:D9)</f>
        <v>427632</v>
      </c>
      <c r="E10" s="433"/>
      <c r="F10" s="433"/>
      <c r="G10" s="433">
        <f>SUM(G5:G9)</f>
        <v>-169152</v>
      </c>
      <c r="H10" s="433"/>
      <c r="I10" s="1022">
        <f>SUM(I5:I9)</f>
        <v>-57159639.656000003</v>
      </c>
    </row>
    <row r="11" spans="2:11" ht="18" customHeight="1" thickBot="1">
      <c r="B11" s="1615" t="s">
        <v>755</v>
      </c>
      <c r="C11" s="1616"/>
      <c r="D11" s="1616"/>
      <c r="E11" s="85"/>
      <c r="F11" s="85"/>
      <c r="G11" s="85"/>
      <c r="H11" s="85"/>
      <c r="I11" s="1023"/>
    </row>
    <row r="12" spans="2:11" ht="21.75" customHeight="1">
      <c r="B12" s="1622" t="s">
        <v>470</v>
      </c>
      <c r="C12" s="1623"/>
      <c r="D12" s="1623"/>
      <c r="E12" s="1623"/>
      <c r="F12" s="1623"/>
      <c r="G12" s="1623"/>
      <c r="H12" s="1623"/>
      <c r="I12" s="1624"/>
      <c r="J12" s="650"/>
    </row>
    <row r="13" spans="2:11" ht="18" customHeight="1">
      <c r="B13" s="1617" t="s">
        <v>177</v>
      </c>
      <c r="C13" s="1625" t="s">
        <v>178</v>
      </c>
      <c r="D13" s="1618" t="s">
        <v>179</v>
      </c>
      <c r="E13" s="1618" t="s">
        <v>180</v>
      </c>
      <c r="F13" s="1618" t="s">
        <v>44</v>
      </c>
      <c r="G13" s="1618"/>
      <c r="H13" s="1618"/>
      <c r="I13" s="1614" t="s">
        <v>206</v>
      </c>
    </row>
    <row r="14" spans="2:11" ht="28.5" customHeight="1">
      <c r="B14" s="1617"/>
      <c r="C14" s="1625"/>
      <c r="D14" s="1618"/>
      <c r="E14" s="1618"/>
      <c r="F14" s="1016" t="s">
        <v>207</v>
      </c>
      <c r="G14" s="1016" t="s">
        <v>181</v>
      </c>
      <c r="H14" s="1016" t="s">
        <v>182</v>
      </c>
      <c r="I14" s="1614"/>
    </row>
    <row r="15" spans="2:11" ht="29.25" customHeight="1">
      <c r="B15" s="1611" t="s">
        <v>183</v>
      </c>
      <c r="C15" s="77" t="s">
        <v>184</v>
      </c>
      <c r="D15" s="79">
        <v>257725</v>
      </c>
      <c r="E15" s="79">
        <f>219585+72</f>
        <v>219657</v>
      </c>
      <c r="F15" s="80">
        <f>E15-D15</f>
        <v>-38068</v>
      </c>
      <c r="G15" s="81">
        <v>-5482000</v>
      </c>
      <c r="H15" s="82">
        <f>F15/D15*100</f>
        <v>-14.770782811135902</v>
      </c>
      <c r="I15" s="1024">
        <f>F15*133.28*1000</f>
        <v>-5073703040</v>
      </c>
      <c r="K15" s="76"/>
    </row>
    <row r="16" spans="2:11" ht="18" hidden="1" customHeight="1">
      <c r="B16" s="1612"/>
      <c r="C16" s="77" t="s">
        <v>186</v>
      </c>
      <c r="D16" s="83"/>
      <c r="E16" s="83"/>
      <c r="F16" s="80">
        <f>E16-D16</f>
        <v>0</v>
      </c>
      <c r="G16" s="83">
        <v>0</v>
      </c>
      <c r="H16" s="82"/>
      <c r="I16" s="1024">
        <f>F16*133.28*1000</f>
        <v>0</v>
      </c>
    </row>
    <row r="17" spans="2:9" ht="18" customHeight="1">
      <c r="B17" s="1025" t="s">
        <v>188</v>
      </c>
      <c r="C17" s="78" t="s">
        <v>184</v>
      </c>
      <c r="D17" s="79">
        <v>87535</v>
      </c>
      <c r="E17" s="79">
        <v>84819</v>
      </c>
      <c r="F17" s="80">
        <f>E17-D17</f>
        <v>-2716</v>
      </c>
      <c r="G17" s="81">
        <v>-9402000</v>
      </c>
      <c r="H17" s="82">
        <f>F17/D17*100</f>
        <v>-3.1027588964414234</v>
      </c>
      <c r="I17" s="1024">
        <f>F17*133.28*1000</f>
        <v>-361988480</v>
      </c>
    </row>
    <row r="18" spans="2:9" ht="18" customHeight="1">
      <c r="B18" s="1025" t="s">
        <v>198</v>
      </c>
      <c r="C18" s="78" t="s">
        <v>184</v>
      </c>
      <c r="D18" s="79">
        <v>24405.001</v>
      </c>
      <c r="E18" s="83">
        <v>22744</v>
      </c>
      <c r="F18" s="80">
        <f>E18-D18</f>
        <v>-1661.0010000000002</v>
      </c>
      <c r="G18" s="83">
        <v>0</v>
      </c>
      <c r="H18" s="82">
        <f>F18/D18*100</f>
        <v>-6.8059861993039874</v>
      </c>
      <c r="I18" s="1024">
        <f>F18*133.28*1000</f>
        <v>-221378213.28000003</v>
      </c>
    </row>
    <row r="19" spans="2:9" ht="18" hidden="1" customHeight="1">
      <c r="B19" s="1025"/>
      <c r="C19" s="78" t="s">
        <v>186</v>
      </c>
      <c r="D19" s="83"/>
      <c r="E19" s="83"/>
      <c r="F19" s="83">
        <v>0</v>
      </c>
      <c r="G19" s="83">
        <v>0</v>
      </c>
      <c r="H19" s="83">
        <v>0</v>
      </c>
      <c r="I19" s="1026">
        <v>0</v>
      </c>
    </row>
    <row r="20" spans="2:9" ht="18" hidden="1" customHeight="1">
      <c r="B20" s="1025" t="s">
        <v>189</v>
      </c>
      <c r="C20" s="78" t="s">
        <v>184</v>
      </c>
      <c r="D20" s="83"/>
      <c r="E20" s="83"/>
      <c r="F20" s="83">
        <v>0</v>
      </c>
      <c r="G20" s="83">
        <v>0</v>
      </c>
      <c r="H20" s="83">
        <v>0</v>
      </c>
      <c r="I20" s="1026">
        <v>0</v>
      </c>
    </row>
    <row r="21" spans="2:9" ht="18" hidden="1" customHeight="1">
      <c r="B21" s="1613" t="s">
        <v>190</v>
      </c>
      <c r="C21" s="78" t="s">
        <v>184</v>
      </c>
      <c r="D21" s="83">
        <v>0</v>
      </c>
      <c r="E21" s="83">
        <v>0</v>
      </c>
      <c r="F21" s="83">
        <v>0</v>
      </c>
      <c r="G21" s="83">
        <v>0</v>
      </c>
      <c r="H21" s="83">
        <v>0</v>
      </c>
      <c r="I21" s="1026">
        <v>0</v>
      </c>
    </row>
    <row r="22" spans="2:9" ht="18" hidden="1" customHeight="1">
      <c r="B22" s="1613"/>
      <c r="C22" s="78" t="s">
        <v>186</v>
      </c>
      <c r="D22" s="83">
        <v>0</v>
      </c>
      <c r="E22" s="83">
        <v>0</v>
      </c>
      <c r="F22" s="83">
        <v>0</v>
      </c>
      <c r="G22" s="83">
        <v>0</v>
      </c>
      <c r="H22" s="83">
        <v>0</v>
      </c>
      <c r="I22" s="1026">
        <v>0</v>
      </c>
    </row>
    <row r="23" spans="2:9" ht="18" hidden="1" customHeight="1">
      <c r="B23" s="1025" t="s">
        <v>191</v>
      </c>
      <c r="C23" s="78" t="s">
        <v>184</v>
      </c>
      <c r="D23" s="83">
        <v>0</v>
      </c>
      <c r="E23" s="83">
        <v>0</v>
      </c>
      <c r="F23" s="83">
        <v>0</v>
      </c>
      <c r="G23" s="83">
        <v>0</v>
      </c>
      <c r="H23" s="83">
        <v>0</v>
      </c>
      <c r="I23" s="1026">
        <v>0</v>
      </c>
    </row>
    <row r="24" spans="2:9" ht="18" hidden="1" customHeight="1">
      <c r="B24" s="1613" t="s">
        <v>192</v>
      </c>
      <c r="C24" s="78" t="s">
        <v>184</v>
      </c>
      <c r="D24" s="83">
        <v>0</v>
      </c>
      <c r="E24" s="83">
        <v>0</v>
      </c>
      <c r="F24" s="83">
        <v>0</v>
      </c>
      <c r="G24" s="83">
        <v>0</v>
      </c>
      <c r="H24" s="83">
        <v>0</v>
      </c>
      <c r="I24" s="1026">
        <v>0</v>
      </c>
    </row>
    <row r="25" spans="2:9" ht="18" hidden="1" customHeight="1">
      <c r="B25" s="1613"/>
      <c r="C25" s="78" t="s">
        <v>186</v>
      </c>
      <c r="D25" s="83">
        <v>0</v>
      </c>
      <c r="E25" s="83">
        <v>0</v>
      </c>
      <c r="F25" s="83">
        <v>0</v>
      </c>
      <c r="G25" s="83">
        <v>0</v>
      </c>
      <c r="H25" s="83">
        <v>0</v>
      </c>
      <c r="I25" s="1026">
        <v>0</v>
      </c>
    </row>
    <row r="26" spans="2:9" ht="18" hidden="1" customHeight="1">
      <c r="B26" s="1613" t="s">
        <v>193</v>
      </c>
      <c r="C26" s="78" t="s">
        <v>184</v>
      </c>
      <c r="D26" s="83">
        <v>0</v>
      </c>
      <c r="E26" s="83">
        <v>0</v>
      </c>
      <c r="F26" s="83">
        <v>0</v>
      </c>
      <c r="G26" s="83">
        <v>0</v>
      </c>
      <c r="H26" s="83">
        <v>0</v>
      </c>
      <c r="I26" s="1026">
        <v>0</v>
      </c>
    </row>
    <row r="27" spans="2:9" ht="18" hidden="1" customHeight="1">
      <c r="B27" s="1613"/>
      <c r="C27" s="78" t="s">
        <v>186</v>
      </c>
      <c r="D27" s="83">
        <v>0</v>
      </c>
      <c r="E27" s="83">
        <v>0</v>
      </c>
      <c r="F27" s="83">
        <v>0</v>
      </c>
      <c r="G27" s="83">
        <v>0</v>
      </c>
      <c r="H27" s="83">
        <v>0</v>
      </c>
      <c r="I27" s="1026">
        <v>0</v>
      </c>
    </row>
    <row r="28" spans="2:9" ht="18" hidden="1" customHeight="1">
      <c r="B28" s="1613" t="s">
        <v>194</v>
      </c>
      <c r="C28" s="78" t="s">
        <v>184</v>
      </c>
      <c r="D28" s="83">
        <v>0</v>
      </c>
      <c r="E28" s="83">
        <v>0</v>
      </c>
      <c r="F28" s="83">
        <v>0</v>
      </c>
      <c r="G28" s="83">
        <v>0</v>
      </c>
      <c r="H28" s="83">
        <v>0</v>
      </c>
      <c r="I28" s="1026">
        <v>0</v>
      </c>
    </row>
    <row r="29" spans="2:9" ht="18" hidden="1" customHeight="1">
      <c r="B29" s="1613"/>
      <c r="C29" s="78" t="s">
        <v>186</v>
      </c>
      <c r="D29" s="83">
        <v>0</v>
      </c>
      <c r="E29" s="83">
        <v>0</v>
      </c>
      <c r="F29" s="83">
        <v>0</v>
      </c>
      <c r="G29" s="83">
        <v>0</v>
      </c>
      <c r="H29" s="83">
        <v>0</v>
      </c>
      <c r="I29" s="1026">
        <v>0</v>
      </c>
    </row>
    <row r="30" spans="2:9" ht="18" hidden="1" customHeight="1">
      <c r="B30" s="1613"/>
      <c r="C30" s="78" t="s">
        <v>187</v>
      </c>
      <c r="D30" s="83">
        <v>0</v>
      </c>
      <c r="E30" s="83">
        <v>0</v>
      </c>
      <c r="F30" s="83">
        <v>0</v>
      </c>
      <c r="G30" s="83">
        <v>0</v>
      </c>
      <c r="H30" s="83">
        <v>0</v>
      </c>
      <c r="I30" s="1026">
        <v>0</v>
      </c>
    </row>
    <row r="31" spans="2:9" ht="18" hidden="1" customHeight="1">
      <c r="B31" s="1025" t="s">
        <v>195</v>
      </c>
      <c r="C31" s="78" t="s">
        <v>184</v>
      </c>
      <c r="D31" s="83">
        <v>0</v>
      </c>
      <c r="E31" s="83">
        <v>0</v>
      </c>
      <c r="F31" s="83">
        <v>0</v>
      </c>
      <c r="G31" s="83">
        <v>0</v>
      </c>
      <c r="H31" s="83">
        <v>0</v>
      </c>
      <c r="I31" s="1026">
        <v>0</v>
      </c>
    </row>
    <row r="32" spans="2:9" ht="18" hidden="1" customHeight="1">
      <c r="B32" s="1613" t="s">
        <v>196</v>
      </c>
      <c r="C32" s="78" t="s">
        <v>184</v>
      </c>
      <c r="D32" s="83">
        <v>0</v>
      </c>
      <c r="E32" s="83">
        <v>0</v>
      </c>
      <c r="F32" s="83">
        <v>0</v>
      </c>
      <c r="G32" s="83">
        <v>0</v>
      </c>
      <c r="H32" s="83">
        <v>0</v>
      </c>
      <c r="I32" s="1026">
        <v>0</v>
      </c>
    </row>
    <row r="33" spans="2:10" ht="18" hidden="1" customHeight="1">
      <c r="B33" s="1613"/>
      <c r="C33" s="78" t="s">
        <v>186</v>
      </c>
      <c r="D33" s="83">
        <v>0</v>
      </c>
      <c r="E33" s="83">
        <v>0</v>
      </c>
      <c r="F33" s="83">
        <v>0</v>
      </c>
      <c r="G33" s="83">
        <v>0</v>
      </c>
      <c r="H33" s="83">
        <v>0</v>
      </c>
      <c r="I33" s="1026">
        <v>0</v>
      </c>
    </row>
    <row r="34" spans="2:10" ht="18" hidden="1" customHeight="1">
      <c r="B34" s="1613" t="s">
        <v>197</v>
      </c>
      <c r="C34" s="78" t="s">
        <v>184</v>
      </c>
      <c r="D34" s="83">
        <v>0</v>
      </c>
      <c r="E34" s="83">
        <v>0</v>
      </c>
      <c r="F34" s="83">
        <v>0</v>
      </c>
      <c r="G34" s="83">
        <v>0</v>
      </c>
      <c r="H34" s="83">
        <v>0</v>
      </c>
      <c r="I34" s="1026">
        <v>0</v>
      </c>
    </row>
    <row r="35" spans="2:10" ht="18" hidden="1" customHeight="1">
      <c r="B35" s="1613"/>
      <c r="C35" s="78" t="s">
        <v>186</v>
      </c>
      <c r="D35" s="83">
        <v>0</v>
      </c>
      <c r="E35" s="83">
        <v>0</v>
      </c>
      <c r="F35" s="83">
        <v>0</v>
      </c>
      <c r="G35" s="83">
        <v>0</v>
      </c>
      <c r="H35" s="83">
        <v>0</v>
      </c>
      <c r="I35" s="1026">
        <v>0</v>
      </c>
    </row>
    <row r="36" spans="2:10" ht="18" hidden="1" customHeight="1">
      <c r="B36" s="1604" t="s">
        <v>198</v>
      </c>
      <c r="C36" s="78" t="s">
        <v>184</v>
      </c>
      <c r="D36" s="83">
        <v>0</v>
      </c>
      <c r="E36" s="83">
        <v>0</v>
      </c>
      <c r="F36" s="83">
        <v>0</v>
      </c>
      <c r="G36" s="83">
        <v>0</v>
      </c>
      <c r="H36" s="83">
        <v>0</v>
      </c>
      <c r="I36" s="1026">
        <v>0</v>
      </c>
    </row>
    <row r="37" spans="2:10" ht="18" hidden="1" customHeight="1">
      <c r="B37" s="1604"/>
      <c r="C37" s="78" t="s">
        <v>185</v>
      </c>
      <c r="D37" s="83">
        <v>0</v>
      </c>
      <c r="E37" s="83">
        <v>0</v>
      </c>
      <c r="F37" s="83">
        <v>0</v>
      </c>
      <c r="G37" s="83">
        <v>0</v>
      </c>
      <c r="H37" s="83">
        <v>0</v>
      </c>
      <c r="I37" s="1026">
        <v>0</v>
      </c>
    </row>
    <row r="38" spans="2:10" ht="18" hidden="1" customHeight="1">
      <c r="B38" s="1604"/>
      <c r="C38" s="78" t="s">
        <v>186</v>
      </c>
      <c r="D38" s="83">
        <v>0</v>
      </c>
      <c r="E38" s="83">
        <v>0</v>
      </c>
      <c r="F38" s="83">
        <v>0</v>
      </c>
      <c r="G38" s="83">
        <v>0</v>
      </c>
      <c r="H38" s="83">
        <v>0</v>
      </c>
      <c r="I38" s="1026">
        <v>0</v>
      </c>
    </row>
    <row r="39" spans="2:10" ht="18" hidden="1" customHeight="1">
      <c r="B39" s="1604" t="s">
        <v>199</v>
      </c>
      <c r="C39" s="78" t="s">
        <v>184</v>
      </c>
      <c r="D39" s="83">
        <v>0</v>
      </c>
      <c r="E39" s="83">
        <v>0</v>
      </c>
      <c r="F39" s="83">
        <v>0</v>
      </c>
      <c r="G39" s="83">
        <v>0</v>
      </c>
      <c r="H39" s="83">
        <v>0</v>
      </c>
      <c r="I39" s="1026">
        <v>0</v>
      </c>
    </row>
    <row r="40" spans="2:10" ht="18" hidden="1" customHeight="1">
      <c r="B40" s="1604"/>
      <c r="C40" s="78" t="s">
        <v>185</v>
      </c>
      <c r="D40" s="83">
        <v>0</v>
      </c>
      <c r="E40" s="83">
        <v>0</v>
      </c>
      <c r="F40" s="83">
        <v>0</v>
      </c>
      <c r="G40" s="83">
        <v>0</v>
      </c>
      <c r="H40" s="83">
        <v>0</v>
      </c>
      <c r="I40" s="1026">
        <v>0</v>
      </c>
    </row>
    <row r="41" spans="2:10" ht="18" hidden="1" customHeight="1">
      <c r="B41" s="1604"/>
      <c r="C41" s="78" t="s">
        <v>186</v>
      </c>
      <c r="D41" s="83">
        <v>0</v>
      </c>
      <c r="E41" s="83">
        <v>0</v>
      </c>
      <c r="F41" s="83">
        <v>0</v>
      </c>
      <c r="G41" s="83">
        <v>0</v>
      </c>
      <c r="H41" s="83">
        <v>0</v>
      </c>
      <c r="I41" s="1026">
        <v>0</v>
      </c>
    </row>
    <row r="42" spans="2:10" ht="18" customHeight="1">
      <c r="B42" s="1605" t="s">
        <v>39</v>
      </c>
      <c r="C42" s="1606"/>
      <c r="D42" s="434">
        <f>SUM(D15,D16,D17,D18)</f>
        <v>369665.00099999999</v>
      </c>
      <c r="E42" s="434">
        <f>SUM(E15,E16,E17,E18)</f>
        <v>327220</v>
      </c>
      <c r="F42" s="1027">
        <f>SUM(F15,F16,F17,F18)</f>
        <v>-42445.001000000004</v>
      </c>
      <c r="G42" s="434">
        <f>SUM(G15,G16,G17,G18)</f>
        <v>-14884000</v>
      </c>
      <c r="H42" s="434"/>
      <c r="I42" s="1027">
        <f>SUM(I15,I16,I17,I18)</f>
        <v>-5657069733.2799997</v>
      </c>
    </row>
    <row r="43" spans="2:10" ht="28.5" customHeight="1" thickBot="1">
      <c r="B43" s="1607" t="s">
        <v>628</v>
      </c>
      <c r="C43" s="1608"/>
      <c r="D43" s="1608"/>
      <c r="E43" s="1608"/>
      <c r="F43" s="1608"/>
      <c r="G43" s="1608"/>
      <c r="H43" s="1609"/>
      <c r="I43" s="1028">
        <f>I42+I10</f>
        <v>-5714229372.9359999</v>
      </c>
    </row>
    <row r="47" spans="2:10" ht="18" customHeight="1">
      <c r="B47" s="1610"/>
      <c r="C47" s="1610"/>
      <c r="D47" s="1610"/>
      <c r="E47" s="1610"/>
      <c r="F47" s="1610"/>
      <c r="G47" s="1610"/>
      <c r="H47" s="1610"/>
      <c r="I47" s="1610"/>
      <c r="J47" s="1610"/>
    </row>
  </sheetData>
  <mergeCells count="31">
    <mergeCell ref="B2:I2"/>
    <mergeCell ref="F4:H4"/>
    <mergeCell ref="F5:H5"/>
    <mergeCell ref="F6:H6"/>
    <mergeCell ref="F7:H7"/>
    <mergeCell ref="I13:I14"/>
    <mergeCell ref="B11:D11"/>
    <mergeCell ref="B3:B4"/>
    <mergeCell ref="C3:C4"/>
    <mergeCell ref="D3:D4"/>
    <mergeCell ref="E3:H3"/>
    <mergeCell ref="F8:H8"/>
    <mergeCell ref="F9:H9"/>
    <mergeCell ref="B12:I12"/>
    <mergeCell ref="B13:B14"/>
    <mergeCell ref="C13:C14"/>
    <mergeCell ref="D13:D14"/>
    <mergeCell ref="E13:E14"/>
    <mergeCell ref="F13:H13"/>
    <mergeCell ref="B39:B41"/>
    <mergeCell ref="B42:C42"/>
    <mergeCell ref="B43:H43"/>
    <mergeCell ref="B47:J47"/>
    <mergeCell ref="B15:B16"/>
    <mergeCell ref="B21:B22"/>
    <mergeCell ref="B24:B25"/>
    <mergeCell ref="B28:B30"/>
    <mergeCell ref="B32:B33"/>
    <mergeCell ref="B36:B38"/>
    <mergeCell ref="B34:B35"/>
    <mergeCell ref="B26:B27"/>
  </mergeCells>
  <printOptions horizontalCentered="1"/>
  <pageMargins left="0.7" right="0.7" top="0.75" bottom="0.75" header="0.3" footer="0.3"/>
  <pageSetup paperSize="9" orientation="landscape" horizontalDpi="4294967295" verticalDpi="4294967295" r:id="rId1"/>
  <headerFooter>
    <oddHeader>&amp;C&amp;"-,Bold"&amp;36APPENDIX  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27"/>
  <sheetViews>
    <sheetView workbookViewId="0">
      <selection activeCell="B3" sqref="B3:I27"/>
    </sheetView>
  </sheetViews>
  <sheetFormatPr defaultRowHeight="15"/>
  <cols>
    <col min="1" max="1" width="9.140625" customWidth="1"/>
    <col min="2" max="2" width="16.5703125" customWidth="1"/>
    <col min="3" max="3" width="21.7109375" customWidth="1"/>
    <col min="4" max="4" width="21" customWidth="1"/>
    <col min="5" max="5" width="22.140625" customWidth="1"/>
    <col min="6" max="6" width="20.42578125" customWidth="1"/>
    <col min="7" max="7" width="21.85546875" bestFit="1" customWidth="1"/>
    <col min="8" max="8" width="20.5703125" customWidth="1"/>
    <col min="9" max="9" width="21.85546875" bestFit="1" customWidth="1"/>
  </cols>
  <sheetData>
    <row r="1" spans="2:9">
      <c r="B1" s="86"/>
      <c r="C1" s="86"/>
      <c r="D1" s="86"/>
      <c r="E1" s="86"/>
      <c r="F1" s="86"/>
      <c r="G1" s="86"/>
      <c r="H1" s="86"/>
      <c r="I1" s="86"/>
    </row>
    <row r="2" spans="2:9" ht="27" customHeight="1">
      <c r="B2" s="1632" t="s">
        <v>629</v>
      </c>
      <c r="C2" s="1633"/>
      <c r="D2" s="1633"/>
      <c r="E2" s="1633"/>
      <c r="F2" s="1633"/>
      <c r="G2" s="1633"/>
      <c r="H2" s="1633"/>
      <c r="I2" s="1634"/>
    </row>
    <row r="3" spans="2:9" ht="30">
      <c r="B3" s="1635" t="s">
        <v>312</v>
      </c>
      <c r="C3" s="435" t="s">
        <v>210</v>
      </c>
      <c r="D3" s="436" t="s">
        <v>211</v>
      </c>
      <c r="E3" s="437" t="s">
        <v>212</v>
      </c>
      <c r="F3" s="437" t="s">
        <v>213</v>
      </c>
      <c r="G3" s="438" t="s">
        <v>214</v>
      </c>
      <c r="H3" s="437" t="s">
        <v>215</v>
      </c>
      <c r="I3" s="436" t="s">
        <v>453</v>
      </c>
    </row>
    <row r="4" spans="2:9">
      <c r="B4" s="1636"/>
      <c r="C4" s="92" t="s">
        <v>14</v>
      </c>
      <c r="D4" s="88" t="s">
        <v>14</v>
      </c>
      <c r="E4" s="88" t="str">
        <f>D4</f>
        <v>=N=</v>
      </c>
      <c r="F4" s="88" t="s">
        <v>14</v>
      </c>
      <c r="G4" s="93" t="s">
        <v>14</v>
      </c>
      <c r="H4" s="93" t="s">
        <v>14</v>
      </c>
      <c r="I4" s="88" t="s">
        <v>14</v>
      </c>
    </row>
    <row r="5" spans="2:9" ht="29.25" customHeight="1">
      <c r="B5" s="1637"/>
      <c r="C5" s="1640" t="s">
        <v>630</v>
      </c>
      <c r="D5" s="1641"/>
      <c r="E5" s="1641"/>
      <c r="F5" s="1641"/>
      <c r="G5" s="1642"/>
      <c r="H5" s="442">
        <v>-37592202666.913918</v>
      </c>
      <c r="I5" s="441">
        <v>-237418023172.72</v>
      </c>
    </row>
    <row r="6" spans="2:9" s="206" customFormat="1">
      <c r="B6" s="89" t="s">
        <v>216</v>
      </c>
      <c r="C6" s="89">
        <v>-2948022703.6000004</v>
      </c>
      <c r="D6" s="1002"/>
      <c r="E6" s="89">
        <f t="shared" ref="E6:E17" si="0">C6+D6</f>
        <v>-2948022703.6000004</v>
      </c>
      <c r="F6" s="89">
        <v>-37584538313.653625</v>
      </c>
      <c r="G6" s="90">
        <f>SUM(E6:F6)</f>
        <v>-40532561017.253624</v>
      </c>
      <c r="H6" s="90">
        <f>H5+E6-G6</f>
        <v>-7664353.2602920532</v>
      </c>
      <c r="I6" s="89">
        <v>-457241980.62</v>
      </c>
    </row>
    <row r="7" spans="2:9" s="206" customFormat="1">
      <c r="B7" s="89" t="s">
        <v>217</v>
      </c>
      <c r="C7" s="89">
        <v>-2875580921.6300001</v>
      </c>
      <c r="D7" s="1002"/>
      <c r="E7" s="89">
        <f t="shared" si="0"/>
        <v>-2875580921.6300001</v>
      </c>
      <c r="F7" s="89">
        <v>0</v>
      </c>
      <c r="G7" s="90">
        <f>SUM(E7:F7)</f>
        <v>-2875580921.6300001</v>
      </c>
      <c r="H7" s="90">
        <f t="shared" ref="H7:H17" si="1">H6+E7-G7</f>
        <v>-7664353.2602920532</v>
      </c>
      <c r="I7" s="89"/>
    </row>
    <row r="8" spans="2:9" s="206" customFormat="1">
      <c r="B8" s="89" t="s">
        <v>218</v>
      </c>
      <c r="C8" s="89">
        <v>-13335581366.08</v>
      </c>
      <c r="D8" s="1002"/>
      <c r="E8" s="89">
        <f t="shared" si="0"/>
        <v>-13335581366.08</v>
      </c>
      <c r="F8" s="89">
        <v>0</v>
      </c>
      <c r="G8" s="90">
        <f>SUM(E8:F8)</f>
        <v>-13335581366.08</v>
      </c>
      <c r="H8" s="90">
        <f t="shared" si="1"/>
        <v>-7664353.2602920532</v>
      </c>
      <c r="I8" s="89"/>
    </row>
    <row r="9" spans="2:9" s="206" customFormat="1">
      <c r="B9" s="89" t="s">
        <v>219</v>
      </c>
      <c r="C9" s="89">
        <v>-104347173012.06</v>
      </c>
      <c r="D9" s="1002"/>
      <c r="E9" s="89">
        <f t="shared" si="0"/>
        <v>-104347173012.06</v>
      </c>
      <c r="F9" s="89">
        <v>0</v>
      </c>
      <c r="G9" s="90">
        <f t="shared" ref="G9:G10" si="2">SUM(E9:F9)</f>
        <v>-104347173012.06</v>
      </c>
      <c r="H9" s="90">
        <f t="shared" si="1"/>
        <v>-7664353.2602844238</v>
      </c>
      <c r="I9" s="89"/>
    </row>
    <row r="10" spans="2:9" s="206" customFormat="1">
      <c r="B10" s="89" t="s">
        <v>220</v>
      </c>
      <c r="C10" s="89">
        <v>-102338409726.98</v>
      </c>
      <c r="D10" s="1002"/>
      <c r="E10" s="89">
        <f t="shared" si="0"/>
        <v>-102338409726.98</v>
      </c>
      <c r="F10" s="89"/>
      <c r="G10" s="90">
        <f t="shared" si="2"/>
        <v>-102338409726.98</v>
      </c>
      <c r="H10" s="90">
        <f t="shared" si="1"/>
        <v>-7664353.2602844238</v>
      </c>
      <c r="I10" s="89"/>
    </row>
    <row r="11" spans="2:9" s="206" customFormat="1">
      <c r="B11" s="89" t="s">
        <v>64</v>
      </c>
      <c r="C11" s="89"/>
      <c r="D11" s="89"/>
      <c r="E11" s="89">
        <f t="shared" si="0"/>
        <v>0</v>
      </c>
      <c r="F11" s="89">
        <f>G11-E11</f>
        <v>0</v>
      </c>
      <c r="G11" s="90"/>
      <c r="H11" s="90">
        <f t="shared" si="1"/>
        <v>-7664353.2602844238</v>
      </c>
      <c r="I11" s="94"/>
    </row>
    <row r="12" spans="2:9" s="206" customFormat="1">
      <c r="B12" s="89" t="s">
        <v>221</v>
      </c>
      <c r="C12" s="89"/>
      <c r="D12" s="89"/>
      <c r="E12" s="89">
        <f t="shared" si="0"/>
        <v>0</v>
      </c>
      <c r="F12" s="89">
        <v>0</v>
      </c>
      <c r="G12" s="90"/>
      <c r="H12" s="90">
        <f t="shared" si="1"/>
        <v>-7664353.2602844238</v>
      </c>
      <c r="I12" s="89"/>
    </row>
    <row r="13" spans="2:9" s="206" customFormat="1">
      <c r="B13" s="89" t="s">
        <v>222</v>
      </c>
      <c r="C13" s="89"/>
      <c r="D13" s="89"/>
      <c r="E13" s="89">
        <f t="shared" si="0"/>
        <v>0</v>
      </c>
      <c r="F13" s="89">
        <v>0</v>
      </c>
      <c r="G13" s="90"/>
      <c r="H13" s="90">
        <f t="shared" si="1"/>
        <v>-7664353.2602844238</v>
      </c>
      <c r="I13" s="89"/>
    </row>
    <row r="14" spans="2:9" s="206" customFormat="1">
      <c r="B14" s="89" t="s">
        <v>223</v>
      </c>
      <c r="C14" s="89"/>
      <c r="D14" s="89"/>
      <c r="E14" s="89">
        <f t="shared" si="0"/>
        <v>0</v>
      </c>
      <c r="F14" s="89">
        <v>0</v>
      </c>
      <c r="G14" s="90"/>
      <c r="H14" s="90">
        <f t="shared" si="1"/>
        <v>-7664353.2602844238</v>
      </c>
      <c r="I14" s="89"/>
    </row>
    <row r="15" spans="2:9" s="206" customFormat="1">
      <c r="B15" s="89" t="s">
        <v>224</v>
      </c>
      <c r="C15" s="89"/>
      <c r="D15" s="89"/>
      <c r="E15" s="89">
        <f t="shared" si="0"/>
        <v>0</v>
      </c>
      <c r="F15" s="89">
        <v>0</v>
      </c>
      <c r="G15" s="90"/>
      <c r="H15" s="90">
        <f t="shared" si="1"/>
        <v>-7664353.2602844238</v>
      </c>
      <c r="I15" s="89"/>
    </row>
    <row r="16" spans="2:9" s="206" customFormat="1">
      <c r="B16" s="89" t="s">
        <v>225</v>
      </c>
      <c r="C16" s="89"/>
      <c r="D16" s="89"/>
      <c r="E16" s="89">
        <f>C16+D16</f>
        <v>0</v>
      </c>
      <c r="F16" s="89">
        <v>0</v>
      </c>
      <c r="G16" s="90"/>
      <c r="H16" s="90">
        <f t="shared" si="1"/>
        <v>-7664353.2602844238</v>
      </c>
      <c r="I16" s="89"/>
    </row>
    <row r="17" spans="2:9" s="206" customFormat="1">
      <c r="B17" s="89" t="s">
        <v>226</v>
      </c>
      <c r="C17" s="89"/>
      <c r="D17" s="89"/>
      <c r="E17" s="89">
        <f t="shared" si="0"/>
        <v>0</v>
      </c>
      <c r="F17" s="89"/>
      <c r="G17" s="90"/>
      <c r="H17" s="90">
        <f t="shared" si="1"/>
        <v>-7664353.2602844238</v>
      </c>
      <c r="I17" s="89"/>
    </row>
    <row r="18" spans="2:9" s="206" customFormat="1" hidden="1">
      <c r="B18" s="89" t="s">
        <v>216</v>
      </c>
      <c r="C18" s="94">
        <v>0</v>
      </c>
      <c r="D18" s="94">
        <v>0</v>
      </c>
      <c r="E18" s="94">
        <v>0</v>
      </c>
      <c r="F18" s="94">
        <v>0</v>
      </c>
      <c r="G18" s="90">
        <f>SUM(C18:D18)</f>
        <v>0</v>
      </c>
      <c r="H18" s="90">
        <f>H17+E18-G18</f>
        <v>-7664353.2602844238</v>
      </c>
      <c r="I18" s="94">
        <v>0</v>
      </c>
    </row>
    <row r="19" spans="2:9" s="51" customFormat="1" ht="19.5" customHeight="1" thickBot="1">
      <c r="B19" s="439" t="s">
        <v>43</v>
      </c>
      <c r="C19" s="440">
        <f>SUM(C6:C18)</f>
        <v>-225844767730.34998</v>
      </c>
      <c r="D19" s="440">
        <f>SUM(D6:D18)</f>
        <v>0</v>
      </c>
      <c r="E19" s="440">
        <f>SUM(E6:E18)</f>
        <v>-225844767730.34998</v>
      </c>
      <c r="F19" s="440">
        <f>SUM(F6:F18)</f>
        <v>-37584538313.653625</v>
      </c>
      <c r="G19" s="440">
        <f>SUM(G6:G18)</f>
        <v>-263429306044.0036</v>
      </c>
      <c r="H19" s="440"/>
      <c r="I19" s="440">
        <f>SUM(I6:I18)</f>
        <v>-457241980.62</v>
      </c>
    </row>
    <row r="20" spans="2:9" ht="4.5" customHeight="1" thickBot="1">
      <c r="B20" s="394"/>
      <c r="C20" s="91"/>
      <c r="D20" s="91"/>
      <c r="E20" s="91"/>
      <c r="F20" s="91"/>
      <c r="G20" s="91"/>
      <c r="H20" s="91"/>
      <c r="I20" s="395"/>
    </row>
    <row r="21" spans="2:9" ht="21" customHeight="1">
      <c r="B21" s="1638" t="s">
        <v>631</v>
      </c>
      <c r="C21" s="1639"/>
      <c r="D21" s="1639"/>
      <c r="E21" s="1639"/>
      <c r="F21" s="1639"/>
      <c r="G21" s="1639"/>
      <c r="H21" s="1639"/>
      <c r="I21" s="443" t="s">
        <v>14</v>
      </c>
    </row>
    <row r="22" spans="2:9" s="206" customFormat="1">
      <c r="B22" s="394">
        <v>1</v>
      </c>
      <c r="C22" s="447" t="str">
        <f>C3</f>
        <v>DSDP</v>
      </c>
      <c r="D22" s="447"/>
      <c r="E22" s="447"/>
      <c r="F22" s="447"/>
      <c r="G22" s="447"/>
      <c r="H22" s="447"/>
      <c r="I22" s="448">
        <f>C19</f>
        <v>-225844767730.34998</v>
      </c>
    </row>
    <row r="23" spans="2:9" s="206" customFormat="1">
      <c r="B23" s="394">
        <v>2</v>
      </c>
      <c r="C23" s="447" t="str">
        <f>D3</f>
        <v>REFINERY</v>
      </c>
      <c r="D23" s="447"/>
      <c r="E23" s="447"/>
      <c r="F23" s="447"/>
      <c r="G23" s="447"/>
      <c r="H23" s="447"/>
      <c r="I23" s="448">
        <f>D19</f>
        <v>0</v>
      </c>
    </row>
    <row r="24" spans="2:9" s="206" customFormat="1">
      <c r="B24" s="394">
        <v>3</v>
      </c>
      <c r="C24" s="447" t="s">
        <v>310</v>
      </c>
      <c r="D24" s="447"/>
      <c r="E24" s="447"/>
      <c r="F24" s="447"/>
      <c r="G24" s="447"/>
      <c r="H24" s="447"/>
      <c r="I24" s="448">
        <f>F19</f>
        <v>-37584538313.653625</v>
      </c>
    </row>
    <row r="25" spans="2:9" ht="18" customHeight="1">
      <c r="B25" s="444">
        <v>4</v>
      </c>
      <c r="C25" s="445" t="str">
        <f>G3</f>
        <v>TOTAL FAAC DEDUCTION</v>
      </c>
      <c r="D25" s="445"/>
      <c r="E25" s="445"/>
      <c r="F25" s="445"/>
      <c r="G25" s="445"/>
      <c r="H25" s="445"/>
      <c r="I25" s="446">
        <f>G19</f>
        <v>-263429306044.0036</v>
      </c>
    </row>
    <row r="26" spans="2:9" ht="8.25" customHeight="1"/>
    <row r="27" spans="2:9">
      <c r="B27" s="1003"/>
      <c r="C27" s="1029" t="s">
        <v>756</v>
      </c>
    </row>
  </sheetData>
  <mergeCells count="4">
    <mergeCell ref="B2:I2"/>
    <mergeCell ref="B3:B5"/>
    <mergeCell ref="B21:H21"/>
    <mergeCell ref="C5:G5"/>
  </mergeCells>
  <pageMargins left="0.7" right="0.7" top="0.75" bottom="0.75" header="0.3" footer="0.3"/>
  <pageSetup scale="54" orientation="landscape" r:id="rId1"/>
  <headerFooter>
    <oddHeader>&amp;C&amp;"-,Bold"&amp;36APPENDIX  H</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S40"/>
  <sheetViews>
    <sheetView view="pageBreakPreview" zoomScaleNormal="100" zoomScaleSheetLayoutView="100" workbookViewId="0">
      <selection activeCell="B2" sqref="B2:P38"/>
    </sheetView>
  </sheetViews>
  <sheetFormatPr defaultRowHeight="15" outlineLevelRow="1"/>
  <cols>
    <col min="2" max="2" width="22.7109375" bestFit="1" customWidth="1"/>
    <col min="3" max="3" width="23.85546875" customWidth="1"/>
    <col min="4" max="4" width="21.85546875" bestFit="1" customWidth="1"/>
    <col min="5" max="5" width="12.28515625" customWidth="1"/>
    <col min="6" max="6" width="8.42578125" bestFit="1" customWidth="1"/>
    <col min="7" max="7" width="12.28515625" customWidth="1"/>
    <col min="8" max="8" width="9.5703125" bestFit="1" customWidth="1"/>
    <col min="9" max="9" width="9.28515625" bestFit="1" customWidth="1"/>
    <col min="10" max="10" width="9" bestFit="1" customWidth="1"/>
    <col min="11" max="11" width="11.85546875" customWidth="1"/>
    <col min="12" max="12" width="7.140625" bestFit="1" customWidth="1"/>
    <col min="13" max="13" width="12.7109375" bestFit="1" customWidth="1"/>
    <col min="14" max="14" width="9.140625" bestFit="1" customWidth="1"/>
    <col min="15" max="15" width="13.140625" bestFit="1" customWidth="1"/>
    <col min="16" max="16" width="19.42578125" bestFit="1" customWidth="1"/>
    <col min="17" max="17" width="11.7109375" bestFit="1" customWidth="1"/>
    <col min="19" max="19" width="17.7109375" bestFit="1" customWidth="1"/>
  </cols>
  <sheetData>
    <row r="2" spans="2:19" ht="66" customHeight="1">
      <c r="B2" s="449" t="s">
        <v>312</v>
      </c>
      <c r="C2" s="449" t="s">
        <v>313</v>
      </c>
      <c r="D2" s="449" t="s">
        <v>314</v>
      </c>
      <c r="E2" s="449" t="s">
        <v>315</v>
      </c>
      <c r="F2" s="449" t="s">
        <v>316</v>
      </c>
      <c r="G2" s="449" t="s">
        <v>317</v>
      </c>
      <c r="H2" s="449" t="s">
        <v>318</v>
      </c>
      <c r="I2" s="449" t="s">
        <v>319</v>
      </c>
      <c r="J2" s="449" t="s">
        <v>320</v>
      </c>
      <c r="K2" s="449" t="s">
        <v>321</v>
      </c>
      <c r="L2" s="449" t="s">
        <v>322</v>
      </c>
      <c r="M2" s="449" t="s">
        <v>323</v>
      </c>
      <c r="N2" s="449" t="s">
        <v>324</v>
      </c>
      <c r="O2" s="449" t="s">
        <v>325</v>
      </c>
      <c r="P2" s="449" t="s">
        <v>326</v>
      </c>
    </row>
    <row r="3" spans="2:19" s="650" customFormat="1" outlineLevel="1">
      <c r="B3" s="123">
        <v>43586</v>
      </c>
      <c r="C3" s="124" t="s">
        <v>328</v>
      </c>
      <c r="D3" s="110" t="s">
        <v>758</v>
      </c>
      <c r="E3" s="111" t="s">
        <v>759</v>
      </c>
      <c r="F3" s="125">
        <v>43552</v>
      </c>
      <c r="G3" s="112">
        <v>51913.936999999998</v>
      </c>
      <c r="H3" s="112">
        <v>51913.936999999998</v>
      </c>
      <c r="I3" s="126">
        <v>702.8</v>
      </c>
      <c r="J3" s="126">
        <v>26.721749999999997</v>
      </c>
      <c r="K3" s="126">
        <v>702.52175</v>
      </c>
      <c r="L3" s="113">
        <v>306.95</v>
      </c>
      <c r="M3" s="114">
        <v>160.86799999999999</v>
      </c>
      <c r="N3" s="115">
        <v>116.12</v>
      </c>
      <c r="O3" s="112">
        <v>-44.74799999999999</v>
      </c>
      <c r="P3" s="112">
        <v>-3115203147.71</v>
      </c>
      <c r="Q3"/>
      <c r="R3"/>
      <c r="S3"/>
    </row>
    <row r="4" spans="2:19" s="650" customFormat="1" outlineLevel="1">
      <c r="B4" s="123">
        <v>43586</v>
      </c>
      <c r="C4" s="124" t="s">
        <v>655</v>
      </c>
      <c r="D4" s="110" t="s">
        <v>760</v>
      </c>
      <c r="E4" s="111" t="s">
        <v>761</v>
      </c>
      <c r="F4" s="125">
        <v>43567</v>
      </c>
      <c r="G4" s="112">
        <v>37684.447999999997</v>
      </c>
      <c r="H4" s="112">
        <v>37684.447999999997</v>
      </c>
      <c r="I4" s="126">
        <v>702.5</v>
      </c>
      <c r="J4" s="126">
        <v>25.4</v>
      </c>
      <c r="K4" s="126">
        <v>729.9</v>
      </c>
      <c r="L4" s="113">
        <v>306.95</v>
      </c>
      <c r="M4" s="114">
        <v>160.80000000000001</v>
      </c>
      <c r="N4" s="115">
        <v>116.12</v>
      </c>
      <c r="O4" s="112">
        <v>-44.680000000000007</v>
      </c>
      <c r="P4" s="112">
        <v>-2257896864.23</v>
      </c>
      <c r="Q4"/>
      <c r="R4"/>
      <c r="S4"/>
    </row>
    <row r="5" spans="2:19" s="650" customFormat="1" outlineLevel="1">
      <c r="B5" s="123">
        <v>43586</v>
      </c>
      <c r="C5" s="124" t="s">
        <v>636</v>
      </c>
      <c r="D5" s="110" t="s">
        <v>762</v>
      </c>
      <c r="E5" s="111" t="s">
        <v>763</v>
      </c>
      <c r="F5" s="125">
        <v>43574</v>
      </c>
      <c r="G5" s="112">
        <v>59888.805</v>
      </c>
      <c r="H5" s="112">
        <v>59888.805</v>
      </c>
      <c r="I5" s="126">
        <v>711.1</v>
      </c>
      <c r="J5" s="126">
        <v>25</v>
      </c>
      <c r="K5" s="126">
        <v>738.1</v>
      </c>
      <c r="L5" s="113">
        <v>306.95</v>
      </c>
      <c r="M5" s="114">
        <v>162.768</v>
      </c>
      <c r="N5" s="115">
        <v>116.12</v>
      </c>
      <c r="O5" s="112">
        <v>-46.647999999999996</v>
      </c>
      <c r="P5" s="112">
        <v>-3746342280.3299999</v>
      </c>
      <c r="Q5"/>
      <c r="R5"/>
      <c r="S5"/>
    </row>
    <row r="6" spans="2:19" s="650" customFormat="1" outlineLevel="1">
      <c r="B6" s="123">
        <v>43586</v>
      </c>
      <c r="C6" s="124" t="s">
        <v>764</v>
      </c>
      <c r="D6" s="110" t="s">
        <v>765</v>
      </c>
      <c r="E6" s="111" t="s">
        <v>766</v>
      </c>
      <c r="F6" s="125">
        <v>43555</v>
      </c>
      <c r="G6" s="112">
        <v>57205.593000000001</v>
      </c>
      <c r="H6" s="112">
        <v>57205.593000000001</v>
      </c>
      <c r="I6" s="126">
        <v>705.65</v>
      </c>
      <c r="J6" s="126">
        <v>25.712649999999996</v>
      </c>
      <c r="K6" s="126">
        <v>704.36265000000003</v>
      </c>
      <c r="L6" s="113">
        <v>306.95</v>
      </c>
      <c r="M6" s="114">
        <v>161.52099999999999</v>
      </c>
      <c r="N6" s="115">
        <v>116.12</v>
      </c>
      <c r="O6" s="112">
        <v>-45.400999999999982</v>
      </c>
      <c r="P6" s="112">
        <v>-3482833302.3699999</v>
      </c>
      <c r="Q6"/>
      <c r="R6"/>
      <c r="S6"/>
    </row>
    <row r="7" spans="2:19" s="650" customFormat="1" outlineLevel="1">
      <c r="B7" s="123">
        <v>43586</v>
      </c>
      <c r="C7" s="124" t="s">
        <v>656</v>
      </c>
      <c r="D7" s="110" t="s">
        <v>767</v>
      </c>
      <c r="E7" s="111" t="s">
        <v>768</v>
      </c>
      <c r="F7" s="125">
        <v>43574</v>
      </c>
      <c r="G7" s="112">
        <v>37991.856</v>
      </c>
      <c r="H7" s="112">
        <v>37991.856</v>
      </c>
      <c r="I7" s="126">
        <v>711.1</v>
      </c>
      <c r="J7" s="126">
        <v>25</v>
      </c>
      <c r="K7" s="126">
        <v>738.1</v>
      </c>
      <c r="L7" s="113">
        <v>306.95</v>
      </c>
      <c r="M7" s="114">
        <v>162.768</v>
      </c>
      <c r="N7" s="115">
        <v>116.12</v>
      </c>
      <c r="O7" s="112">
        <v>-46.647999999999996</v>
      </c>
      <c r="P7" s="112">
        <v>-2376579336.3400002</v>
      </c>
      <c r="Q7"/>
      <c r="R7"/>
      <c r="S7"/>
    </row>
    <row r="8" spans="2:19" s="650" customFormat="1" outlineLevel="1">
      <c r="B8" s="123">
        <v>43586</v>
      </c>
      <c r="C8" s="124" t="s">
        <v>655</v>
      </c>
      <c r="D8" s="110" t="s">
        <v>769</v>
      </c>
      <c r="E8" s="111" t="s">
        <v>770</v>
      </c>
      <c r="F8" s="125">
        <v>43579</v>
      </c>
      <c r="G8" s="112">
        <v>35012.911999999997</v>
      </c>
      <c r="H8" s="112">
        <v>35012.911999999997</v>
      </c>
      <c r="I8" s="126">
        <v>715.4</v>
      </c>
      <c r="J8" s="126">
        <v>25.85</v>
      </c>
      <c r="K8" s="126">
        <v>743.25</v>
      </c>
      <c r="L8" s="113">
        <v>306.95</v>
      </c>
      <c r="M8" s="114">
        <v>163.75200000000001</v>
      </c>
      <c r="N8" s="115">
        <v>116.12</v>
      </c>
      <c r="O8" s="112">
        <v>-47.632000000000005</v>
      </c>
      <c r="P8" s="112">
        <v>-2236432667.6999998</v>
      </c>
      <c r="Q8"/>
      <c r="R8"/>
      <c r="S8"/>
    </row>
    <row r="9" spans="2:19" s="650" customFormat="1" outlineLevel="1">
      <c r="B9" s="123">
        <v>43586</v>
      </c>
      <c r="C9" s="124" t="s">
        <v>656</v>
      </c>
      <c r="D9" s="110" t="s">
        <v>771</v>
      </c>
      <c r="E9" s="111" t="s">
        <v>772</v>
      </c>
      <c r="F9" s="125">
        <v>43577</v>
      </c>
      <c r="G9" s="112">
        <v>59999.26</v>
      </c>
      <c r="H9" s="112">
        <v>59999.26</v>
      </c>
      <c r="I9" s="126">
        <v>711.1</v>
      </c>
      <c r="J9" s="126">
        <v>25</v>
      </c>
      <c r="K9" s="126">
        <v>738.1</v>
      </c>
      <c r="L9" s="113">
        <v>306.95</v>
      </c>
      <c r="M9" s="114">
        <v>162.768</v>
      </c>
      <c r="N9" s="115">
        <v>116.12</v>
      </c>
      <c r="O9" s="112">
        <v>-46.647999999999996</v>
      </c>
      <c r="P9" s="112">
        <v>-3753251789.3200002</v>
      </c>
      <c r="Q9"/>
      <c r="R9"/>
      <c r="S9"/>
    </row>
    <row r="10" spans="2:19" s="650" customFormat="1" outlineLevel="1">
      <c r="B10" s="123">
        <v>43586</v>
      </c>
      <c r="C10" s="124" t="s">
        <v>655</v>
      </c>
      <c r="D10" s="110" t="s">
        <v>773</v>
      </c>
      <c r="E10" s="111" t="s">
        <v>774</v>
      </c>
      <c r="F10" s="125">
        <v>43580</v>
      </c>
      <c r="G10" s="112">
        <v>39900.120999999999</v>
      </c>
      <c r="H10" s="112">
        <v>39900.120999999999</v>
      </c>
      <c r="I10" s="126">
        <v>720.55</v>
      </c>
      <c r="J10" s="126">
        <v>26.6</v>
      </c>
      <c r="K10" s="126">
        <v>749.15</v>
      </c>
      <c r="L10" s="113">
        <v>306.95</v>
      </c>
      <c r="M10" s="114">
        <v>164.93100000000001</v>
      </c>
      <c r="N10" s="115">
        <v>116.12</v>
      </c>
      <c r="O10" s="112">
        <v>-48.811000000000007</v>
      </c>
      <c r="P10" s="112">
        <v>-2611684405.02</v>
      </c>
      <c r="Q10"/>
      <c r="R10"/>
      <c r="S10"/>
    </row>
    <row r="11" spans="2:19" s="650" customFormat="1" outlineLevel="1">
      <c r="B11" s="123">
        <v>43586</v>
      </c>
      <c r="C11" s="124" t="s">
        <v>636</v>
      </c>
      <c r="D11" s="110" t="s">
        <v>775</v>
      </c>
      <c r="E11" s="111" t="s">
        <v>776</v>
      </c>
      <c r="F11" s="125">
        <v>43582</v>
      </c>
      <c r="G11" s="112">
        <v>59970.34</v>
      </c>
      <c r="H11" s="112">
        <v>59970.34</v>
      </c>
      <c r="I11" s="126">
        <v>723.1</v>
      </c>
      <c r="J11" s="126">
        <v>26.5</v>
      </c>
      <c r="K11" s="126">
        <v>751.6</v>
      </c>
      <c r="L11" s="113">
        <v>306.95</v>
      </c>
      <c r="M11" s="114">
        <v>165.51499999999999</v>
      </c>
      <c r="N11" s="115">
        <v>116.12</v>
      </c>
      <c r="O11" s="112">
        <v>-49.394999999999982</v>
      </c>
      <c r="P11" s="112">
        <v>-3972357060.3099999</v>
      </c>
      <c r="Q11"/>
      <c r="R11"/>
      <c r="S11"/>
    </row>
    <row r="12" spans="2:19" s="650" customFormat="1" outlineLevel="1">
      <c r="B12" s="123">
        <v>43586</v>
      </c>
      <c r="C12" s="124" t="s">
        <v>623</v>
      </c>
      <c r="D12" s="110" t="s">
        <v>777</v>
      </c>
      <c r="E12" s="111" t="s">
        <v>776</v>
      </c>
      <c r="F12" s="125">
        <v>43581</v>
      </c>
      <c r="G12" s="112">
        <v>38693.31</v>
      </c>
      <c r="H12" s="112">
        <v>38693.31</v>
      </c>
      <c r="I12" s="126">
        <v>725.1</v>
      </c>
      <c r="J12" s="126">
        <v>26.8</v>
      </c>
      <c r="K12" s="126">
        <v>751.9</v>
      </c>
      <c r="L12" s="113">
        <v>306.95</v>
      </c>
      <c r="M12" s="114">
        <v>165.97300000000001</v>
      </c>
      <c r="N12" s="115">
        <v>116.12</v>
      </c>
      <c r="O12" s="112">
        <v>-49.853000000000009</v>
      </c>
      <c r="P12" s="112">
        <v>-2586758939.3800001</v>
      </c>
      <c r="Q12"/>
      <c r="R12"/>
      <c r="S12"/>
    </row>
    <row r="13" spans="2:19" s="650" customFormat="1" outlineLevel="1">
      <c r="B13" s="123">
        <v>43586</v>
      </c>
      <c r="C13" s="124" t="s">
        <v>778</v>
      </c>
      <c r="D13" s="110" t="s">
        <v>779</v>
      </c>
      <c r="E13" s="111" t="s">
        <v>780</v>
      </c>
      <c r="F13" s="125">
        <v>43585</v>
      </c>
      <c r="G13" s="112">
        <v>37926.913</v>
      </c>
      <c r="H13" s="112">
        <v>37926.913</v>
      </c>
      <c r="I13" s="126">
        <v>727.4</v>
      </c>
      <c r="J13" s="126">
        <v>25.45</v>
      </c>
      <c r="K13" s="126">
        <v>748.85</v>
      </c>
      <c r="L13" s="113">
        <v>306.95</v>
      </c>
      <c r="M13" s="114">
        <v>166.499</v>
      </c>
      <c r="N13" s="115">
        <v>116.12</v>
      </c>
      <c r="O13" s="112">
        <v>-50.378999999999991</v>
      </c>
      <c r="P13" s="112">
        <v>-2562275452.9899998</v>
      </c>
      <c r="Q13"/>
      <c r="R13"/>
      <c r="S13"/>
    </row>
    <row r="14" spans="2:19" s="650" customFormat="1" outlineLevel="1">
      <c r="B14" s="123">
        <v>43586</v>
      </c>
      <c r="C14" s="124" t="s">
        <v>764</v>
      </c>
      <c r="D14" s="110" t="s">
        <v>781</v>
      </c>
      <c r="E14" s="111" t="s">
        <v>782</v>
      </c>
      <c r="F14" s="125">
        <v>43584</v>
      </c>
      <c r="G14" s="112">
        <v>36994.167999999998</v>
      </c>
      <c r="H14" s="112">
        <v>36994.167999999998</v>
      </c>
      <c r="I14" s="126">
        <v>729.1</v>
      </c>
      <c r="J14" s="126">
        <v>26.5</v>
      </c>
      <c r="K14" s="126">
        <v>751.6</v>
      </c>
      <c r="L14" s="113">
        <v>306.95</v>
      </c>
      <c r="M14" s="114">
        <v>166.88800000000001</v>
      </c>
      <c r="N14" s="115">
        <v>116.12</v>
      </c>
      <c r="O14" s="112">
        <v>-50.768000000000001</v>
      </c>
      <c r="P14" s="112">
        <v>-2518558814.0900002</v>
      </c>
      <c r="Q14"/>
      <c r="R14"/>
      <c r="S14"/>
    </row>
    <row r="15" spans="2:19" s="650" customFormat="1" outlineLevel="1">
      <c r="B15" s="123">
        <v>43586</v>
      </c>
      <c r="C15" s="124" t="s">
        <v>764</v>
      </c>
      <c r="D15" s="110" t="s">
        <v>781</v>
      </c>
      <c r="E15" s="111" t="s">
        <v>783</v>
      </c>
      <c r="F15" s="125">
        <v>43585</v>
      </c>
      <c r="G15" s="112">
        <v>2353.3429999999998</v>
      </c>
      <c r="H15" s="112">
        <v>2353.3429999999998</v>
      </c>
      <c r="I15" s="126">
        <v>727.4</v>
      </c>
      <c r="J15" s="126">
        <v>26.5</v>
      </c>
      <c r="K15" s="126">
        <v>749.9</v>
      </c>
      <c r="L15" s="113">
        <v>306.95</v>
      </c>
      <c r="M15" s="114">
        <v>166.499</v>
      </c>
      <c r="N15" s="115">
        <v>116.12</v>
      </c>
      <c r="O15" s="112">
        <v>-50.378999999999991</v>
      </c>
      <c r="P15" s="112">
        <v>-158987708.84</v>
      </c>
      <c r="Q15"/>
      <c r="R15"/>
      <c r="S15"/>
    </row>
    <row r="16" spans="2:19" s="650" customFormat="1" outlineLevel="1">
      <c r="B16" s="123">
        <v>43586</v>
      </c>
      <c r="C16" s="124" t="s">
        <v>656</v>
      </c>
      <c r="D16" s="110" t="s">
        <v>784</v>
      </c>
      <c r="E16" s="111" t="s">
        <v>785</v>
      </c>
      <c r="F16" s="125">
        <v>43582</v>
      </c>
      <c r="G16" s="112">
        <v>37982.357000000004</v>
      </c>
      <c r="H16" s="112">
        <v>37982.357000000004</v>
      </c>
      <c r="I16" s="126">
        <v>723.1</v>
      </c>
      <c r="J16" s="126">
        <v>26.5</v>
      </c>
      <c r="K16" s="126">
        <v>751.6</v>
      </c>
      <c r="L16" s="113">
        <v>306.95</v>
      </c>
      <c r="M16" s="114">
        <v>165.51499999999999</v>
      </c>
      <c r="N16" s="115">
        <v>116.12</v>
      </c>
      <c r="O16" s="112">
        <v>-49.394999999999982</v>
      </c>
      <c r="P16" s="112">
        <v>-2515901760.6999998</v>
      </c>
      <c r="Q16"/>
      <c r="R16"/>
      <c r="S16"/>
    </row>
    <row r="17" spans="2:19" s="650" customFormat="1" outlineLevel="1">
      <c r="B17" s="123">
        <v>43586</v>
      </c>
      <c r="C17" s="124" t="s">
        <v>328</v>
      </c>
      <c r="D17" s="110" t="s">
        <v>786</v>
      </c>
      <c r="E17" s="111" t="s">
        <v>787</v>
      </c>
      <c r="F17" s="125">
        <v>43590</v>
      </c>
      <c r="G17" s="112">
        <v>35002.966</v>
      </c>
      <c r="H17" s="112">
        <v>35002.966</v>
      </c>
      <c r="I17" s="126">
        <v>714.2</v>
      </c>
      <c r="J17" s="126">
        <v>21.25</v>
      </c>
      <c r="K17" s="126">
        <v>731.45</v>
      </c>
      <c r="L17" s="113">
        <v>306.95</v>
      </c>
      <c r="M17" s="114">
        <v>163.47800000000001</v>
      </c>
      <c r="N17" s="115">
        <v>116.12</v>
      </c>
      <c r="O17" s="112">
        <v>-47.358000000000004</v>
      </c>
      <c r="P17" s="112">
        <v>-2222936091.9899998</v>
      </c>
      <c r="Q17"/>
      <c r="R17"/>
      <c r="S17"/>
    </row>
    <row r="18" spans="2:19" outlineLevel="1">
      <c r="B18" s="123">
        <v>43586</v>
      </c>
      <c r="C18" s="124" t="s">
        <v>764</v>
      </c>
      <c r="D18" s="110" t="s">
        <v>788</v>
      </c>
      <c r="E18" s="111" t="s">
        <v>780</v>
      </c>
      <c r="F18" s="125">
        <v>43587</v>
      </c>
      <c r="G18" s="112">
        <v>59852.606</v>
      </c>
      <c r="H18" s="112">
        <v>59852.606</v>
      </c>
      <c r="I18" s="126">
        <v>725.4</v>
      </c>
      <c r="J18" s="126">
        <v>22.7</v>
      </c>
      <c r="K18" s="126">
        <v>744.1</v>
      </c>
      <c r="L18" s="113">
        <v>306.95</v>
      </c>
      <c r="M18" s="114">
        <v>166.041</v>
      </c>
      <c r="N18" s="115">
        <v>116.12</v>
      </c>
      <c r="O18" s="112">
        <v>-49.920999999999992</v>
      </c>
      <c r="P18" s="112">
        <v>-4006776507.0700002</v>
      </c>
    </row>
    <row r="19" spans="2:19" outlineLevel="1">
      <c r="B19" s="123">
        <v>43586</v>
      </c>
      <c r="C19" s="124" t="s">
        <v>636</v>
      </c>
      <c r="D19" s="110" t="s">
        <v>789</v>
      </c>
      <c r="E19" s="111" t="s">
        <v>790</v>
      </c>
      <c r="F19" s="125">
        <v>43590</v>
      </c>
      <c r="G19" s="112">
        <v>59999.896000000001</v>
      </c>
      <c r="H19" s="112">
        <v>59999.896000000001</v>
      </c>
      <c r="I19" s="126">
        <v>708.2</v>
      </c>
      <c r="J19" s="126">
        <v>21.25</v>
      </c>
      <c r="K19" s="126">
        <v>731.45</v>
      </c>
      <c r="L19" s="113">
        <v>306.95</v>
      </c>
      <c r="M19" s="114">
        <v>162.10400000000001</v>
      </c>
      <c r="N19" s="115">
        <v>116.12</v>
      </c>
      <c r="O19" s="112">
        <v>-45.984000000000009</v>
      </c>
      <c r="P19" s="112">
        <v>-3699866226.8899999</v>
      </c>
    </row>
    <row r="20" spans="2:19" s="650" customFormat="1" outlineLevel="1">
      <c r="B20" s="123">
        <v>43586</v>
      </c>
      <c r="C20" s="124" t="s">
        <v>656</v>
      </c>
      <c r="D20" s="110" t="s">
        <v>791</v>
      </c>
      <c r="E20" s="111" t="s">
        <v>792</v>
      </c>
      <c r="F20" s="125">
        <v>43588</v>
      </c>
      <c r="G20" s="112">
        <v>37989.086000000003</v>
      </c>
      <c r="H20" s="112">
        <v>37989.086000000003</v>
      </c>
      <c r="I20" s="126">
        <v>711.6</v>
      </c>
      <c r="J20" s="126">
        <v>21.95</v>
      </c>
      <c r="K20" s="126">
        <v>735.55000000000007</v>
      </c>
      <c r="L20" s="113">
        <v>306.95</v>
      </c>
      <c r="M20" s="114">
        <v>162.88300000000001</v>
      </c>
      <c r="N20" s="115">
        <v>116.12</v>
      </c>
      <c r="O20" s="112">
        <v>-46.763000000000005</v>
      </c>
      <c r="P20" s="112">
        <v>-2382264545.98</v>
      </c>
      <c r="Q20"/>
      <c r="R20"/>
      <c r="S20"/>
    </row>
    <row r="21" spans="2:19" s="650" customFormat="1" outlineLevel="1">
      <c r="B21" s="123">
        <v>43586</v>
      </c>
      <c r="C21" s="124" t="s">
        <v>778</v>
      </c>
      <c r="D21" s="110" t="s">
        <v>793</v>
      </c>
      <c r="E21" s="111" t="s">
        <v>794</v>
      </c>
      <c r="F21" s="125">
        <v>43560</v>
      </c>
      <c r="G21" s="112">
        <v>37998.608</v>
      </c>
      <c r="H21" s="112">
        <v>37998.608</v>
      </c>
      <c r="I21" s="126">
        <v>685.6</v>
      </c>
      <c r="J21" s="126">
        <v>25.4</v>
      </c>
      <c r="K21" s="126">
        <v>707</v>
      </c>
      <c r="L21" s="113">
        <v>306.95</v>
      </c>
      <c r="M21" s="114">
        <v>156.93100000000001</v>
      </c>
      <c r="N21" s="115">
        <v>116.12</v>
      </c>
      <c r="O21" s="112">
        <v>-40.811000000000007</v>
      </c>
      <c r="P21" s="112">
        <v>-2079570757.25</v>
      </c>
      <c r="Q21"/>
      <c r="R21"/>
      <c r="S21"/>
    </row>
    <row r="22" spans="2:19" s="650" customFormat="1" outlineLevel="1">
      <c r="B22" s="123">
        <v>43586</v>
      </c>
      <c r="C22" s="124" t="s">
        <v>623</v>
      </c>
      <c r="D22" s="110" t="s">
        <v>795</v>
      </c>
      <c r="E22" s="111" t="s">
        <v>792</v>
      </c>
      <c r="F22" s="125">
        <v>43587</v>
      </c>
      <c r="G22" s="112">
        <v>39655.485999999997</v>
      </c>
      <c r="H22" s="112">
        <v>39655.485999999997</v>
      </c>
      <c r="I22" s="126">
        <v>721.4</v>
      </c>
      <c r="J22" s="126">
        <v>22.7</v>
      </c>
      <c r="K22" s="126">
        <v>744.1</v>
      </c>
      <c r="L22" s="113">
        <v>306.95</v>
      </c>
      <c r="M22" s="114">
        <v>165.126</v>
      </c>
      <c r="N22" s="115">
        <v>116.12</v>
      </c>
      <c r="O22" s="112">
        <v>-49.006</v>
      </c>
      <c r="P22" s="112">
        <v>-2606041397.6100001</v>
      </c>
      <c r="Q22"/>
      <c r="R22"/>
      <c r="S22"/>
    </row>
    <row r="23" spans="2:19" s="650" customFormat="1" outlineLevel="1">
      <c r="B23" s="123">
        <v>43586</v>
      </c>
      <c r="C23" s="124" t="s">
        <v>328</v>
      </c>
      <c r="D23" s="110" t="s">
        <v>796</v>
      </c>
      <c r="E23" s="111" t="s">
        <v>797</v>
      </c>
      <c r="F23" s="125">
        <v>43588</v>
      </c>
      <c r="G23" s="112">
        <v>37596.898000000001</v>
      </c>
      <c r="H23" s="112">
        <v>37596.898000000001</v>
      </c>
      <c r="I23" s="126">
        <v>717.6</v>
      </c>
      <c r="J23" s="126">
        <v>21.95</v>
      </c>
      <c r="K23" s="126">
        <v>735.55000000000007</v>
      </c>
      <c r="L23" s="113">
        <v>306.95</v>
      </c>
      <c r="M23" s="114">
        <v>164.256</v>
      </c>
      <c r="N23" s="115">
        <v>116.12</v>
      </c>
      <c r="O23" s="112">
        <v>-48.135999999999996</v>
      </c>
      <c r="P23" s="112">
        <v>-2426893902.3299999</v>
      </c>
      <c r="Q23"/>
      <c r="R23"/>
      <c r="S23"/>
    </row>
    <row r="24" spans="2:19" s="650" customFormat="1" outlineLevel="1">
      <c r="B24" s="123">
        <v>43586</v>
      </c>
      <c r="C24" s="124" t="s">
        <v>655</v>
      </c>
      <c r="D24" s="110" t="s">
        <v>798</v>
      </c>
      <c r="E24" s="111" t="s">
        <v>799</v>
      </c>
      <c r="F24" s="125">
        <v>43580</v>
      </c>
      <c r="G24" s="112">
        <v>35050.491000000002</v>
      </c>
      <c r="H24" s="112">
        <v>35050.491000000002</v>
      </c>
      <c r="I24" s="126">
        <v>720.55</v>
      </c>
      <c r="J24" s="126">
        <v>26.6</v>
      </c>
      <c r="K24" s="126">
        <v>749.15</v>
      </c>
      <c r="L24" s="113">
        <v>306.95</v>
      </c>
      <c r="M24" s="114">
        <v>164.93100000000001</v>
      </c>
      <c r="N24" s="115">
        <v>116.12</v>
      </c>
      <c r="O24" s="112">
        <v>-48.811000000000007</v>
      </c>
      <c r="P24" s="112">
        <v>-2294249201.23</v>
      </c>
      <c r="Q24"/>
      <c r="R24"/>
      <c r="S24"/>
    </row>
    <row r="25" spans="2:19" s="650" customFormat="1" outlineLevel="1">
      <c r="B25" s="123">
        <v>43586</v>
      </c>
      <c r="C25" s="124" t="s">
        <v>654</v>
      </c>
      <c r="D25" s="110" t="s">
        <v>800</v>
      </c>
      <c r="E25" s="111" t="s">
        <v>801</v>
      </c>
      <c r="F25" s="125">
        <v>43592</v>
      </c>
      <c r="G25" s="112">
        <v>37997.781999999999</v>
      </c>
      <c r="H25" s="112">
        <v>37997.781999999999</v>
      </c>
      <c r="I25" s="126">
        <v>710.2</v>
      </c>
      <c r="J25" s="126">
        <v>21.25</v>
      </c>
      <c r="K25" s="126">
        <v>731.45</v>
      </c>
      <c r="L25" s="113">
        <v>306.95</v>
      </c>
      <c r="M25" s="114">
        <v>162.56200000000001</v>
      </c>
      <c r="N25" s="115">
        <v>117.6</v>
      </c>
      <c r="O25" s="112">
        <v>-44.962000000000018</v>
      </c>
      <c r="P25" s="112">
        <v>-2291039863.8099999</v>
      </c>
      <c r="Q25"/>
      <c r="R25"/>
      <c r="S25"/>
    </row>
    <row r="26" spans="2:19" s="650" customFormat="1" outlineLevel="1">
      <c r="B26" s="123">
        <v>43586</v>
      </c>
      <c r="C26" s="124" t="s">
        <v>778</v>
      </c>
      <c r="D26" s="110" t="s">
        <v>632</v>
      </c>
      <c r="E26" s="111" t="s">
        <v>797</v>
      </c>
      <c r="F26" s="125">
        <v>43592</v>
      </c>
      <c r="G26" s="112">
        <v>37405.694000000003</v>
      </c>
      <c r="H26" s="112">
        <v>37405.694000000003</v>
      </c>
      <c r="I26" s="126">
        <v>714.2</v>
      </c>
      <c r="J26" s="126">
        <v>21.25</v>
      </c>
      <c r="K26" s="126">
        <v>731.45</v>
      </c>
      <c r="L26" s="113">
        <v>306.95</v>
      </c>
      <c r="M26" s="114">
        <v>163.47800000000001</v>
      </c>
      <c r="N26" s="115">
        <v>116.12</v>
      </c>
      <c r="O26" s="112">
        <v>-47.358000000000004</v>
      </c>
      <c r="P26" s="112">
        <v>-2375526326.5</v>
      </c>
      <c r="Q26"/>
      <c r="R26"/>
      <c r="S26"/>
    </row>
    <row r="27" spans="2:19" s="650" customFormat="1" outlineLevel="1">
      <c r="B27" s="123">
        <v>43586</v>
      </c>
      <c r="C27" s="124" t="s">
        <v>655</v>
      </c>
      <c r="D27" s="110" t="s">
        <v>802</v>
      </c>
      <c r="E27" s="111" t="s">
        <v>803</v>
      </c>
      <c r="F27" s="125">
        <v>43591</v>
      </c>
      <c r="G27" s="112">
        <v>89574.342999999993</v>
      </c>
      <c r="H27" s="112">
        <v>89574.342999999993</v>
      </c>
      <c r="I27" s="126">
        <v>708.2</v>
      </c>
      <c r="J27" s="126">
        <v>21.25</v>
      </c>
      <c r="K27" s="126">
        <v>731.45</v>
      </c>
      <c r="L27" s="113">
        <v>306.95</v>
      </c>
      <c r="M27" s="114">
        <v>162.10400000000001</v>
      </c>
      <c r="N27" s="115">
        <v>116.12</v>
      </c>
      <c r="O27" s="112">
        <v>-45.984000000000009</v>
      </c>
      <c r="P27" s="112">
        <v>-5523561015.1899996</v>
      </c>
      <c r="Q27"/>
      <c r="R27"/>
      <c r="S27"/>
    </row>
    <row r="28" spans="2:19" s="650" customFormat="1" outlineLevel="1">
      <c r="B28" s="123">
        <v>43586</v>
      </c>
      <c r="C28" s="124" t="s">
        <v>656</v>
      </c>
      <c r="D28" s="110" t="s">
        <v>804</v>
      </c>
      <c r="E28" s="111" t="s">
        <v>805</v>
      </c>
      <c r="F28" s="125">
        <v>43592</v>
      </c>
      <c r="G28" s="112">
        <v>37999.608</v>
      </c>
      <c r="H28" s="112">
        <v>37999.608</v>
      </c>
      <c r="I28" s="126">
        <v>708.2</v>
      </c>
      <c r="J28" s="126">
        <v>21.25</v>
      </c>
      <c r="K28" s="126">
        <v>731.45</v>
      </c>
      <c r="L28" s="113">
        <v>306.95</v>
      </c>
      <c r="M28" s="114">
        <v>162.10400000000001</v>
      </c>
      <c r="N28" s="115">
        <v>116.12</v>
      </c>
      <c r="O28" s="112">
        <v>-45.984000000000009</v>
      </c>
      <c r="P28" s="112">
        <v>-2343228499.5</v>
      </c>
      <c r="Q28"/>
      <c r="R28"/>
      <c r="S28"/>
    </row>
    <row r="29" spans="2:19" s="650" customFormat="1" outlineLevel="1">
      <c r="B29" s="123">
        <v>43586</v>
      </c>
      <c r="C29" s="124" t="s">
        <v>656</v>
      </c>
      <c r="D29" s="110" t="s">
        <v>806</v>
      </c>
      <c r="E29" s="111" t="s">
        <v>807</v>
      </c>
      <c r="F29" s="125">
        <v>43594</v>
      </c>
      <c r="G29" s="112">
        <v>37979.764999999999</v>
      </c>
      <c r="H29" s="112">
        <v>37979.764999999999</v>
      </c>
      <c r="I29" s="126">
        <v>711.55</v>
      </c>
      <c r="J29" s="126">
        <v>21.25</v>
      </c>
      <c r="K29" s="126">
        <v>734.8</v>
      </c>
      <c r="L29" s="113">
        <v>306.95</v>
      </c>
      <c r="M29" s="114">
        <v>162.87100000000001</v>
      </c>
      <c r="N29" s="115">
        <v>116.12</v>
      </c>
      <c r="O29" s="112">
        <v>-46.751000000000005</v>
      </c>
      <c r="P29" s="112">
        <v>-2381068863.3000002</v>
      </c>
      <c r="Q29"/>
      <c r="R29"/>
      <c r="S29"/>
    </row>
    <row r="30" spans="2:19" s="650" customFormat="1" outlineLevel="1">
      <c r="B30" s="123">
        <v>43586</v>
      </c>
      <c r="C30" s="124" t="s">
        <v>649</v>
      </c>
      <c r="D30" s="110" t="s">
        <v>808</v>
      </c>
      <c r="E30" s="111" t="s">
        <v>805</v>
      </c>
      <c r="F30" s="125">
        <v>43593</v>
      </c>
      <c r="G30" s="112">
        <v>90100.839000000007</v>
      </c>
      <c r="H30" s="112">
        <v>90100.839000000007</v>
      </c>
      <c r="I30" s="126">
        <v>716.1</v>
      </c>
      <c r="J30" s="126">
        <v>21.25</v>
      </c>
      <c r="K30" s="126">
        <v>733.35</v>
      </c>
      <c r="L30" s="113">
        <v>306.95</v>
      </c>
      <c r="M30" s="114">
        <v>163.91300000000001</v>
      </c>
      <c r="N30" s="115">
        <v>116.12</v>
      </c>
      <c r="O30" s="112">
        <v>-47.793000000000006</v>
      </c>
      <c r="P30" s="112">
        <v>-5774599983.1599998</v>
      </c>
      <c r="Q30"/>
      <c r="R30"/>
      <c r="S30"/>
    </row>
    <row r="31" spans="2:19" s="650" customFormat="1" outlineLevel="1">
      <c r="B31" s="123">
        <v>43586</v>
      </c>
      <c r="C31" s="124" t="s">
        <v>809</v>
      </c>
      <c r="D31" s="110" t="s">
        <v>810</v>
      </c>
      <c r="E31" s="111" t="s">
        <v>811</v>
      </c>
      <c r="F31" s="125">
        <v>43598</v>
      </c>
      <c r="G31" s="112">
        <v>37112.834999999999</v>
      </c>
      <c r="H31" s="112">
        <v>37112.834999999999</v>
      </c>
      <c r="I31" s="126">
        <v>727</v>
      </c>
      <c r="J31" s="126">
        <v>21.25</v>
      </c>
      <c r="K31" s="126">
        <v>748.25</v>
      </c>
      <c r="L31" s="113">
        <v>306.95</v>
      </c>
      <c r="M31" s="114">
        <v>166.40799999999999</v>
      </c>
      <c r="N31" s="115">
        <v>116.12</v>
      </c>
      <c r="O31" s="112">
        <v>-50.287999999999982</v>
      </c>
      <c r="P31" s="112">
        <v>-2502748860.5300002</v>
      </c>
      <c r="Q31"/>
      <c r="R31"/>
      <c r="S31"/>
    </row>
    <row r="32" spans="2:19" s="650" customFormat="1" outlineLevel="1">
      <c r="B32" s="123">
        <v>43586</v>
      </c>
      <c r="C32" s="124" t="s">
        <v>623</v>
      </c>
      <c r="D32" s="110" t="s">
        <v>812</v>
      </c>
      <c r="E32" s="111" t="s">
        <v>813</v>
      </c>
      <c r="F32" s="125">
        <v>43601</v>
      </c>
      <c r="G32" s="112">
        <v>34874.375999999997</v>
      </c>
      <c r="H32" s="112">
        <v>34874.375999999997</v>
      </c>
      <c r="I32" s="126">
        <v>755.15</v>
      </c>
      <c r="J32" s="126">
        <v>21.25</v>
      </c>
      <c r="K32" s="126">
        <v>776.4</v>
      </c>
      <c r="L32" s="113">
        <v>306.95</v>
      </c>
      <c r="M32" s="114">
        <v>172.851</v>
      </c>
      <c r="N32" s="115">
        <v>116.12</v>
      </c>
      <c r="O32" s="112">
        <v>-56.730999999999995</v>
      </c>
      <c r="P32" s="112">
        <v>-2653112479.5300002</v>
      </c>
      <c r="Q32"/>
      <c r="R32"/>
      <c r="S32"/>
    </row>
    <row r="33" spans="2:19" s="650" customFormat="1" outlineLevel="1">
      <c r="B33" s="123">
        <v>43586</v>
      </c>
      <c r="C33" s="124" t="s">
        <v>623</v>
      </c>
      <c r="D33" s="110" t="s">
        <v>814</v>
      </c>
      <c r="E33" s="111" t="s">
        <v>815</v>
      </c>
      <c r="F33" s="125">
        <v>43598</v>
      </c>
      <c r="G33" s="112">
        <v>89574.342999999993</v>
      </c>
      <c r="H33" s="112">
        <v>89574.342999999993</v>
      </c>
      <c r="I33" s="126">
        <v>727</v>
      </c>
      <c r="J33" s="126">
        <v>21.25</v>
      </c>
      <c r="K33" s="126">
        <v>748.25</v>
      </c>
      <c r="L33" s="113">
        <v>306.95</v>
      </c>
      <c r="M33" s="114">
        <v>166.40799999999999</v>
      </c>
      <c r="N33" s="115">
        <v>116.12</v>
      </c>
      <c r="O33" s="112">
        <v>-50.287999999999982</v>
      </c>
      <c r="P33" s="112">
        <v>-6040554026.0100002</v>
      </c>
      <c r="Q33"/>
      <c r="R33"/>
      <c r="S33"/>
    </row>
    <row r="34" spans="2:19" s="650" customFormat="1" outlineLevel="1">
      <c r="B34" s="123">
        <v>43586</v>
      </c>
      <c r="C34" s="124" t="s">
        <v>656</v>
      </c>
      <c r="D34" s="110" t="s">
        <v>816</v>
      </c>
      <c r="E34" s="111" t="s">
        <v>815</v>
      </c>
      <c r="F34" s="125">
        <v>43598</v>
      </c>
      <c r="G34" s="112">
        <v>37999.608</v>
      </c>
      <c r="H34" s="112">
        <v>37999.608</v>
      </c>
      <c r="I34" s="126">
        <v>725</v>
      </c>
      <c r="J34" s="126">
        <v>21.25</v>
      </c>
      <c r="K34" s="126">
        <v>748.25</v>
      </c>
      <c r="L34" s="113">
        <v>306.95</v>
      </c>
      <c r="M34" s="114">
        <v>165.95</v>
      </c>
      <c r="N34" s="115">
        <v>116.12</v>
      </c>
      <c r="O34" s="112">
        <v>-49.829999999999984</v>
      </c>
      <c r="P34" s="112">
        <v>-2539210945.7600002</v>
      </c>
      <c r="Q34"/>
      <c r="R34"/>
      <c r="S34"/>
    </row>
    <row r="35" spans="2:19" s="650" customFormat="1" outlineLevel="1">
      <c r="B35" s="123">
        <v>43586</v>
      </c>
      <c r="C35" s="124" t="s">
        <v>655</v>
      </c>
      <c r="D35" s="110" t="s">
        <v>817</v>
      </c>
      <c r="E35" s="111" t="s">
        <v>815</v>
      </c>
      <c r="F35" s="125">
        <v>43599</v>
      </c>
      <c r="G35" s="112">
        <v>37979.764999999999</v>
      </c>
      <c r="H35" s="112">
        <v>37979.764999999999</v>
      </c>
      <c r="I35" s="126">
        <v>736.35</v>
      </c>
      <c r="J35" s="126">
        <v>21.25</v>
      </c>
      <c r="K35" s="126">
        <v>759.6</v>
      </c>
      <c r="L35" s="113">
        <v>306.95</v>
      </c>
      <c r="M35" s="114">
        <v>168.548</v>
      </c>
      <c r="N35" s="115">
        <v>116.12</v>
      </c>
      <c r="O35" s="112">
        <v>-52.427999999999997</v>
      </c>
      <c r="P35" s="112">
        <v>-2670203383.1399999</v>
      </c>
      <c r="Q35"/>
      <c r="R35"/>
      <c r="S35"/>
    </row>
    <row r="36" spans="2:19" s="650" customFormat="1" outlineLevel="1">
      <c r="B36" s="123">
        <v>43586</v>
      </c>
      <c r="C36" s="124" t="s">
        <v>818</v>
      </c>
      <c r="D36" s="110" t="s">
        <v>819</v>
      </c>
      <c r="E36" s="111" t="s">
        <v>820</v>
      </c>
      <c r="F36" s="125">
        <v>43599</v>
      </c>
      <c r="G36" s="112">
        <v>37526.067999999999</v>
      </c>
      <c r="H36" s="112">
        <v>37526.067999999999</v>
      </c>
      <c r="I36" s="126">
        <v>742.35</v>
      </c>
      <c r="J36" s="126">
        <v>21.25</v>
      </c>
      <c r="K36" s="126">
        <v>759.6</v>
      </c>
      <c r="L36" s="113">
        <v>306.95</v>
      </c>
      <c r="M36" s="114">
        <v>169.92099999999999</v>
      </c>
      <c r="N36" s="115">
        <v>116.12</v>
      </c>
      <c r="O36" s="112">
        <v>-53.800999999999988</v>
      </c>
      <c r="P36" s="112">
        <v>-2707398519.1700001</v>
      </c>
      <c r="Q36"/>
      <c r="R36"/>
      <c r="S36"/>
    </row>
    <row r="37" spans="2:19" s="650" customFormat="1" outlineLevel="1">
      <c r="B37" s="123">
        <v>43586</v>
      </c>
      <c r="C37" s="124" t="s">
        <v>654</v>
      </c>
      <c r="D37" s="110" t="s">
        <v>821</v>
      </c>
      <c r="E37" s="111" t="s">
        <v>820</v>
      </c>
      <c r="F37" s="125">
        <v>43602</v>
      </c>
      <c r="G37" s="112">
        <v>37112.834999999999</v>
      </c>
      <c r="H37" s="112">
        <v>37112.834999999999</v>
      </c>
      <c r="I37" s="126">
        <v>763.85</v>
      </c>
      <c r="J37" s="126">
        <v>21.25</v>
      </c>
      <c r="K37" s="126">
        <v>785.1</v>
      </c>
      <c r="L37" s="113">
        <v>306.95</v>
      </c>
      <c r="M37" s="114">
        <v>174.84200000000001</v>
      </c>
      <c r="N37" s="115">
        <v>116.12</v>
      </c>
      <c r="O37" s="112">
        <v>-58.722000000000008</v>
      </c>
      <c r="P37" s="112">
        <v>-2922494801.6999998</v>
      </c>
      <c r="Q37"/>
      <c r="R37"/>
      <c r="S37"/>
    </row>
    <row r="38" spans="2:19" s="456" customFormat="1" ht="27.75" customHeight="1" outlineLevel="1">
      <c r="B38" s="673" t="s">
        <v>757</v>
      </c>
      <c r="C38" s="457"/>
      <c r="D38" s="450"/>
      <c r="E38" s="451"/>
      <c r="F38" s="452"/>
      <c r="G38" s="453">
        <f>SUM(G18:G37)</f>
        <v>951380.93200000003</v>
      </c>
      <c r="H38" s="453"/>
      <c r="I38" s="454"/>
      <c r="J38" s="453"/>
      <c r="K38" s="454"/>
      <c r="L38" s="455"/>
      <c r="M38" s="453"/>
      <c r="N38" s="453"/>
      <c r="O38" s="453"/>
      <c r="P38" s="965">
        <f>SUM(P3:P37)</f>
        <v>-102338409726.98</v>
      </c>
      <c r="Q38"/>
      <c r="R38"/>
      <c r="S38"/>
    </row>
    <row r="39" spans="2:19" s="206" customFormat="1" ht="15.75" hidden="1" outlineLevel="1" thickBot="1">
      <c r="B39" s="458" t="s">
        <v>472</v>
      </c>
      <c r="C39" s="459"/>
      <c r="D39" s="460"/>
      <c r="E39" s="461"/>
      <c r="F39" s="462"/>
      <c r="G39" s="463"/>
      <c r="H39" s="463"/>
      <c r="I39" s="464"/>
      <c r="J39" s="465"/>
      <c r="K39" s="464"/>
      <c r="L39" s="463"/>
      <c r="M39" s="463"/>
      <c r="N39" s="463"/>
      <c r="O39" s="466"/>
      <c r="P39" s="467">
        <v>-16326168984.2547</v>
      </c>
      <c r="Q39"/>
      <c r="R39"/>
      <c r="S39"/>
    </row>
    <row r="40" spans="2:19">
      <c r="C40" s="118"/>
      <c r="D40" s="119"/>
      <c r="E40" s="109"/>
      <c r="I40" s="120"/>
      <c r="J40" s="120"/>
      <c r="K40" s="120"/>
      <c r="M40" s="116"/>
      <c r="N40" s="116"/>
      <c r="O40" s="122"/>
      <c r="P40" s="122"/>
    </row>
  </sheetData>
  <pageMargins left="0.25" right="0.25" top="1"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X47"/>
  <sheetViews>
    <sheetView showGridLines="0" showOutlineSymbols="0" view="pageBreakPreview" zoomScale="60" zoomScaleNormal="66" workbookViewId="0">
      <selection activeCell="C18" sqref="C18:T19"/>
    </sheetView>
  </sheetViews>
  <sheetFormatPr defaultColWidth="9.140625" defaultRowHeight="15"/>
  <cols>
    <col min="1" max="1" width="9.140625" style="782"/>
    <col min="2" max="2" width="10.5703125" style="782" customWidth="1"/>
    <col min="3" max="3" width="20.140625" style="782" customWidth="1"/>
    <col min="4" max="8" width="16.85546875" style="782" customWidth="1"/>
    <col min="9" max="10" width="16.85546875" style="782" hidden="1" customWidth="1"/>
    <col min="11" max="11" width="16.85546875" style="876" customWidth="1"/>
    <col min="12" max="12" width="28.28515625" style="782" customWidth="1"/>
    <col min="13" max="13" width="21.42578125" style="782" customWidth="1"/>
    <col min="14" max="14" width="16.85546875" style="782" customWidth="1"/>
    <col min="15" max="15" width="23.7109375" style="782" customWidth="1"/>
    <col min="16" max="16" width="24" style="781" customWidth="1"/>
    <col min="17" max="17" width="21.5703125" style="781" customWidth="1"/>
    <col min="18" max="18" width="16.85546875" style="781" customWidth="1"/>
    <col min="19" max="19" width="22.42578125" style="781" customWidth="1"/>
    <col min="20" max="20" width="24.85546875" style="781" customWidth="1"/>
    <col min="21" max="21" width="24.140625" style="782" bestFit="1" customWidth="1"/>
    <col min="22" max="24" width="22.42578125" style="782" bestFit="1" customWidth="1"/>
    <col min="25" max="25" width="9.140625" style="782"/>
    <col min="26" max="27" width="11.5703125" style="782" bestFit="1" customWidth="1"/>
    <col min="28" max="28" width="19.28515625" style="782" bestFit="1" customWidth="1"/>
    <col min="29" max="29" width="15.5703125" style="782" bestFit="1" customWidth="1"/>
    <col min="30" max="30" width="19.28515625" style="782" bestFit="1" customWidth="1"/>
    <col min="31" max="16384" width="9.140625" style="782"/>
  </cols>
  <sheetData>
    <row r="1" spans="2:24">
      <c r="B1" s="777"/>
      <c r="C1" s="778"/>
      <c r="D1" s="778"/>
      <c r="E1" s="778"/>
      <c r="F1" s="778"/>
      <c r="G1" s="778"/>
      <c r="H1" s="778"/>
      <c r="I1" s="778"/>
      <c r="J1" s="778"/>
      <c r="K1" s="779"/>
      <c r="L1" s="778"/>
      <c r="M1" s="778"/>
      <c r="N1" s="778"/>
      <c r="O1" s="778"/>
      <c r="P1" s="780"/>
      <c r="Q1" s="780"/>
      <c r="R1" s="780"/>
      <c r="S1" s="780"/>
    </row>
    <row r="2" spans="2:24" ht="23.25">
      <c r="B2" s="783"/>
      <c r="C2" s="784"/>
      <c r="D2" s="785"/>
      <c r="E2" s="785"/>
      <c r="F2" s="785"/>
      <c r="G2" s="785"/>
      <c r="H2" s="785"/>
      <c r="I2" s="785"/>
      <c r="J2" s="785"/>
      <c r="K2" s="786"/>
      <c r="L2" s="785"/>
      <c r="M2" s="785"/>
      <c r="N2" s="785"/>
      <c r="O2" s="785"/>
      <c r="P2" s="787"/>
      <c r="Q2" s="787"/>
      <c r="R2" s="787"/>
      <c r="S2" s="787"/>
    </row>
    <row r="3" spans="2:24" ht="24" thickBot="1">
      <c r="B3" s="788"/>
      <c r="C3" s="789"/>
      <c r="D3" s="790"/>
      <c r="E3" s="790"/>
      <c r="F3" s="790"/>
      <c r="G3" s="790"/>
      <c r="H3" s="790"/>
      <c r="I3" s="790"/>
      <c r="J3" s="790"/>
      <c r="K3" s="791"/>
      <c r="L3" s="790"/>
      <c r="M3" s="790"/>
      <c r="N3" s="790"/>
      <c r="O3" s="790"/>
      <c r="P3" s="792"/>
      <c r="Q3" s="792"/>
      <c r="R3" s="792"/>
      <c r="S3" s="792"/>
      <c r="T3" s="793"/>
    </row>
    <row r="4" spans="2:24" s="794" customFormat="1" ht="46.5" customHeight="1" thickBot="1">
      <c r="B4" s="1646" t="s">
        <v>682</v>
      </c>
      <c r="C4" s="1647"/>
      <c r="D4" s="1647"/>
      <c r="E4" s="1647"/>
      <c r="F4" s="1647"/>
      <c r="G4" s="1647"/>
      <c r="H4" s="1647"/>
      <c r="I4" s="1647"/>
      <c r="J4" s="1647"/>
      <c r="K4" s="1647"/>
      <c r="L4" s="1647"/>
      <c r="M4" s="1647"/>
      <c r="N4" s="1647"/>
      <c r="O4" s="1647"/>
      <c r="P4" s="1647"/>
      <c r="Q4" s="1647"/>
      <c r="R4" s="1647"/>
      <c r="S4" s="1647"/>
      <c r="T4" s="1647"/>
    </row>
    <row r="5" spans="2:24" s="805" customFormat="1" ht="21.75" customHeight="1" thickBot="1">
      <c r="B5" s="795">
        <v>1</v>
      </c>
      <c r="C5" s="796" t="s">
        <v>227</v>
      </c>
      <c r="D5" s="797" t="s">
        <v>228</v>
      </c>
      <c r="E5" s="797" t="s">
        <v>229</v>
      </c>
      <c r="F5" s="797" t="s">
        <v>230</v>
      </c>
      <c r="G5" s="797" t="s">
        <v>231</v>
      </c>
      <c r="H5" s="797">
        <v>7</v>
      </c>
      <c r="I5" s="797">
        <v>8</v>
      </c>
      <c r="J5" s="797">
        <v>9</v>
      </c>
      <c r="K5" s="797">
        <v>8</v>
      </c>
      <c r="L5" s="797">
        <v>9</v>
      </c>
      <c r="M5" s="797">
        <v>10</v>
      </c>
      <c r="N5" s="798">
        <v>11</v>
      </c>
      <c r="O5" s="799">
        <v>12</v>
      </c>
      <c r="P5" s="800">
        <v>13</v>
      </c>
      <c r="Q5" s="801">
        <v>14</v>
      </c>
      <c r="R5" s="802">
        <v>15</v>
      </c>
      <c r="S5" s="803">
        <v>15</v>
      </c>
      <c r="T5" s="804">
        <v>16</v>
      </c>
    </row>
    <row r="6" spans="2:24" s="809" customFormat="1" ht="70.5" thickBot="1">
      <c r="B6" s="806" t="s">
        <v>232</v>
      </c>
      <c r="C6" s="468" t="s">
        <v>233</v>
      </c>
      <c r="D6" s="468" t="s">
        <v>86</v>
      </c>
      <c r="E6" s="807"/>
      <c r="F6" s="807"/>
      <c r="G6" s="807"/>
      <c r="H6" s="807"/>
      <c r="I6" s="468"/>
      <c r="J6" s="468"/>
      <c r="K6" s="468"/>
      <c r="L6" s="808"/>
      <c r="M6" s="807"/>
      <c r="N6" s="469"/>
      <c r="O6" s="469" t="s">
        <v>234</v>
      </c>
      <c r="P6" s="469" t="s">
        <v>235</v>
      </c>
      <c r="Q6" s="469" t="s">
        <v>236</v>
      </c>
      <c r="R6" s="469" t="s">
        <v>237</v>
      </c>
      <c r="S6" s="469" t="s">
        <v>238</v>
      </c>
      <c r="T6" s="469" t="s">
        <v>239</v>
      </c>
    </row>
    <row r="7" spans="2:24" s="811" customFormat="1" ht="45" customHeight="1" thickBot="1">
      <c r="B7" s="810"/>
      <c r="C7" s="137" t="s">
        <v>163</v>
      </c>
      <c r="D7" s="138" t="s">
        <v>240</v>
      </c>
      <c r="E7" s="139" t="s">
        <v>241</v>
      </c>
      <c r="F7" s="138" t="s">
        <v>242</v>
      </c>
      <c r="G7" s="138" t="s">
        <v>243</v>
      </c>
      <c r="H7" s="138" t="s">
        <v>52</v>
      </c>
      <c r="I7" s="138" t="s">
        <v>244</v>
      </c>
      <c r="J7" s="138" t="s">
        <v>245</v>
      </c>
      <c r="K7" s="138" t="s">
        <v>246</v>
      </c>
      <c r="L7" s="138" t="s">
        <v>247</v>
      </c>
      <c r="M7" s="138" t="s">
        <v>53</v>
      </c>
      <c r="N7" s="140" t="s">
        <v>248</v>
      </c>
      <c r="O7" s="141" t="s">
        <v>165</v>
      </c>
      <c r="P7" s="142" t="s">
        <v>249</v>
      </c>
      <c r="Q7" s="143" t="s">
        <v>249</v>
      </c>
      <c r="R7" s="143" t="s">
        <v>249</v>
      </c>
      <c r="S7" s="144" t="s">
        <v>249</v>
      </c>
      <c r="T7" s="145" t="s">
        <v>249</v>
      </c>
    </row>
    <row r="8" spans="2:24" s="827" customFormat="1" ht="40.5" customHeight="1">
      <c r="B8" s="812">
        <v>1</v>
      </c>
      <c r="C8" s="813"/>
      <c r="D8" s="814"/>
      <c r="E8" s="814"/>
      <c r="F8" s="815"/>
      <c r="G8" s="816"/>
      <c r="H8" s="816"/>
      <c r="I8" s="817"/>
      <c r="J8" s="818"/>
      <c r="K8" s="819"/>
      <c r="L8" s="820"/>
      <c r="M8" s="1120"/>
      <c r="N8" s="822"/>
      <c r="O8" s="823"/>
      <c r="P8" s="821"/>
      <c r="Q8" s="821"/>
      <c r="R8" s="824"/>
      <c r="S8" s="821"/>
      <c r="T8" s="825"/>
      <c r="U8" s="826"/>
      <c r="V8" s="826"/>
      <c r="W8" s="826"/>
      <c r="X8" s="826"/>
    </row>
    <row r="9" spans="2:24" s="827" customFormat="1" ht="40.5" customHeight="1">
      <c r="B9" s="812">
        <v>2</v>
      </c>
      <c r="C9" s="813"/>
      <c r="D9" s="814"/>
      <c r="E9" s="814"/>
      <c r="F9" s="815"/>
      <c r="G9" s="816"/>
      <c r="H9" s="816"/>
      <c r="I9" s="817"/>
      <c r="J9" s="818"/>
      <c r="K9" s="819"/>
      <c r="L9" s="820"/>
      <c r="M9" s="1120"/>
      <c r="N9" s="822"/>
      <c r="O9" s="823"/>
      <c r="P9" s="821"/>
      <c r="Q9" s="821"/>
      <c r="R9" s="824"/>
      <c r="S9" s="821"/>
      <c r="T9" s="825"/>
      <c r="U9" s="826"/>
      <c r="V9" s="826"/>
      <c r="W9" s="826"/>
      <c r="X9" s="826"/>
    </row>
    <row r="10" spans="2:24" s="827" customFormat="1" ht="40.5" customHeight="1">
      <c r="B10" s="812">
        <v>3</v>
      </c>
      <c r="C10" s="813"/>
      <c r="D10" s="814"/>
      <c r="E10" s="814"/>
      <c r="F10" s="815"/>
      <c r="G10" s="816"/>
      <c r="H10" s="816"/>
      <c r="I10" s="817"/>
      <c r="J10" s="818"/>
      <c r="K10" s="819"/>
      <c r="L10" s="820"/>
      <c r="M10" s="1120"/>
      <c r="N10" s="822"/>
      <c r="O10" s="823"/>
      <c r="P10" s="821"/>
      <c r="Q10" s="821"/>
      <c r="R10" s="824"/>
      <c r="S10" s="821"/>
      <c r="T10" s="825"/>
      <c r="U10" s="826"/>
      <c r="V10" s="826"/>
      <c r="W10" s="826"/>
      <c r="X10" s="826"/>
    </row>
    <row r="11" spans="2:24" s="827" customFormat="1" ht="40.5" customHeight="1" thickBot="1">
      <c r="B11" s="812">
        <v>4</v>
      </c>
      <c r="C11" s="813"/>
      <c r="D11" s="814"/>
      <c r="E11" s="814"/>
      <c r="F11" s="815"/>
      <c r="G11" s="816"/>
      <c r="H11" s="816"/>
      <c r="I11" s="817"/>
      <c r="J11" s="818"/>
      <c r="K11" s="819"/>
      <c r="L11" s="820"/>
      <c r="M11" s="1120"/>
      <c r="N11" s="822"/>
      <c r="O11" s="823"/>
      <c r="P11" s="821"/>
      <c r="Q11" s="821"/>
      <c r="R11" s="824"/>
      <c r="S11" s="821"/>
      <c r="T11" s="825"/>
      <c r="U11" s="826"/>
      <c r="V11" s="826"/>
      <c r="W11" s="826"/>
      <c r="X11" s="826"/>
    </row>
    <row r="12" spans="2:24" s="832" customFormat="1" ht="21" thickBot="1">
      <c r="B12" s="1119"/>
      <c r="C12" s="1648" t="s">
        <v>173</v>
      </c>
      <c r="D12" s="1649"/>
      <c r="E12" s="1649"/>
      <c r="F12" s="1649"/>
      <c r="G12" s="1649"/>
      <c r="H12" s="1649"/>
      <c r="I12" s="1649"/>
      <c r="J12" s="1649"/>
      <c r="K12" s="1649"/>
      <c r="L12" s="1650"/>
      <c r="M12" s="1121">
        <f>SUM(M8:M11)</f>
        <v>0</v>
      </c>
      <c r="N12" s="829" t="e">
        <f>O12/M12</f>
        <v>#DIV/0!</v>
      </c>
      <c r="O12" s="828">
        <f t="shared" ref="O12:T12" si="0">SUM(O8:O11)</f>
        <v>0</v>
      </c>
      <c r="P12" s="828">
        <f t="shared" si="0"/>
        <v>0</v>
      </c>
      <c r="Q12" s="828">
        <f t="shared" si="0"/>
        <v>0</v>
      </c>
      <c r="R12" s="1122">
        <f t="shared" si="0"/>
        <v>0</v>
      </c>
      <c r="S12" s="828">
        <f t="shared" si="0"/>
        <v>0</v>
      </c>
      <c r="T12" s="830">
        <f t="shared" si="0"/>
        <v>0</v>
      </c>
      <c r="U12" s="831"/>
      <c r="V12" s="831"/>
      <c r="W12" s="831"/>
      <c r="X12" s="831"/>
    </row>
    <row r="13" spans="2:24" s="805" customFormat="1" ht="17.25" customHeight="1">
      <c r="B13" s="833"/>
      <c r="C13" s="834"/>
      <c r="D13" s="834"/>
      <c r="E13" s="834"/>
      <c r="F13" s="834"/>
      <c r="G13" s="834"/>
      <c r="H13" s="834"/>
      <c r="I13" s="834"/>
      <c r="J13" s="834"/>
      <c r="K13" s="835"/>
      <c r="L13" s="834"/>
      <c r="M13" s="834"/>
      <c r="N13" s="834"/>
      <c r="O13" s="836"/>
      <c r="P13" s="836"/>
      <c r="Q13" s="834"/>
      <c r="R13" s="836"/>
      <c r="S13" s="837"/>
      <c r="T13" s="838"/>
    </row>
    <row r="14" spans="2:24" s="794" customFormat="1" ht="41.25" customHeight="1" thickBot="1">
      <c r="B14" s="1646" t="s">
        <v>683</v>
      </c>
      <c r="C14" s="1647"/>
      <c r="D14" s="1647"/>
      <c r="E14" s="1647"/>
      <c r="F14" s="1647"/>
      <c r="G14" s="1647"/>
      <c r="H14" s="1647"/>
      <c r="I14" s="1647"/>
      <c r="J14" s="1647"/>
      <c r="K14" s="1647"/>
      <c r="L14" s="1647"/>
      <c r="M14" s="1647"/>
      <c r="N14" s="1647"/>
      <c r="O14" s="1647"/>
      <c r="P14" s="1647"/>
      <c r="Q14" s="1647"/>
      <c r="R14" s="1647"/>
      <c r="S14" s="1647"/>
      <c r="T14" s="1647"/>
    </row>
    <row r="15" spans="2:24" s="805" customFormat="1" ht="21.75" customHeight="1" thickBot="1">
      <c r="B15" s="795">
        <v>1</v>
      </c>
      <c r="C15" s="796" t="s">
        <v>227</v>
      </c>
      <c r="D15" s="797" t="s">
        <v>228</v>
      </c>
      <c r="E15" s="797" t="s">
        <v>229</v>
      </c>
      <c r="F15" s="797" t="s">
        <v>230</v>
      </c>
      <c r="G15" s="797" t="s">
        <v>231</v>
      </c>
      <c r="H15" s="797">
        <v>7</v>
      </c>
      <c r="I15" s="797">
        <v>8</v>
      </c>
      <c r="J15" s="797">
        <v>9</v>
      </c>
      <c r="K15" s="797">
        <v>8</v>
      </c>
      <c r="L15" s="797">
        <v>10</v>
      </c>
      <c r="M15" s="797">
        <v>11</v>
      </c>
      <c r="N15" s="798">
        <v>12</v>
      </c>
      <c r="O15" s="799">
        <v>12</v>
      </c>
      <c r="P15" s="800">
        <v>13</v>
      </c>
      <c r="Q15" s="799">
        <v>14</v>
      </c>
      <c r="R15" s="800">
        <v>15</v>
      </c>
      <c r="S15" s="797">
        <v>16</v>
      </c>
      <c r="T15" s="804">
        <v>17</v>
      </c>
    </row>
    <row r="16" spans="2:24" s="839" customFormat="1" ht="70.5" thickBot="1">
      <c r="B16" s="806" t="s">
        <v>252</v>
      </c>
      <c r="C16" s="468" t="s">
        <v>253</v>
      </c>
      <c r="D16" s="468" t="s">
        <v>86</v>
      </c>
      <c r="E16" s="807"/>
      <c r="F16" s="807"/>
      <c r="G16" s="807"/>
      <c r="H16" s="807"/>
      <c r="I16" s="468"/>
      <c r="J16" s="468"/>
      <c r="K16" s="468"/>
      <c r="L16" s="807"/>
      <c r="M16" s="469"/>
      <c r="N16" s="469"/>
      <c r="O16" s="469" t="s">
        <v>234</v>
      </c>
      <c r="P16" s="469" t="s">
        <v>254</v>
      </c>
      <c r="Q16" s="469" t="s">
        <v>236</v>
      </c>
      <c r="R16" s="469" t="s">
        <v>237</v>
      </c>
      <c r="S16" s="469" t="s">
        <v>255</v>
      </c>
      <c r="T16" s="469" t="s">
        <v>256</v>
      </c>
    </row>
    <row r="17" spans="2:24" s="811" customFormat="1" ht="45" customHeight="1" thickBot="1">
      <c r="B17" s="810"/>
      <c r="C17" s="137" t="s">
        <v>163</v>
      </c>
      <c r="D17" s="138" t="s">
        <v>240</v>
      </c>
      <c r="E17" s="139" t="s">
        <v>241</v>
      </c>
      <c r="F17" s="138" t="s">
        <v>242</v>
      </c>
      <c r="G17" s="138" t="s">
        <v>257</v>
      </c>
      <c r="H17" s="138" t="s">
        <v>52</v>
      </c>
      <c r="I17" s="138" t="s">
        <v>244</v>
      </c>
      <c r="J17" s="138" t="s">
        <v>245</v>
      </c>
      <c r="K17" s="138" t="s">
        <v>246</v>
      </c>
      <c r="L17" s="138" t="s">
        <v>247</v>
      </c>
      <c r="M17" s="142" t="s">
        <v>258</v>
      </c>
      <c r="N17" s="142" t="s">
        <v>248</v>
      </c>
      <c r="O17" s="142" t="s">
        <v>249</v>
      </c>
      <c r="P17" s="142" t="s">
        <v>249</v>
      </c>
      <c r="Q17" s="142" t="s">
        <v>249</v>
      </c>
      <c r="R17" s="142" t="s">
        <v>249</v>
      </c>
      <c r="S17" s="142" t="s">
        <v>249</v>
      </c>
      <c r="T17" s="142" t="s">
        <v>249</v>
      </c>
    </row>
    <row r="18" spans="2:24" s="827" customFormat="1" ht="25.5" customHeight="1">
      <c r="B18" s="812">
        <v>1</v>
      </c>
      <c r="C18" s="813"/>
      <c r="D18" s="814"/>
      <c r="E18" s="814"/>
      <c r="F18" s="815"/>
      <c r="G18" s="816"/>
      <c r="H18" s="816"/>
      <c r="I18" s="817"/>
      <c r="J18" s="818"/>
      <c r="K18" s="819"/>
      <c r="L18" s="820"/>
      <c r="M18" s="821"/>
      <c r="N18" s="840"/>
      <c r="O18" s="823"/>
      <c r="P18" s="821"/>
      <c r="Q18" s="821"/>
      <c r="R18" s="824"/>
      <c r="S18" s="821"/>
      <c r="T18" s="825"/>
      <c r="U18" s="826"/>
      <c r="V18" s="826"/>
      <c r="W18" s="826"/>
      <c r="X18" s="826"/>
    </row>
    <row r="19" spans="2:24" s="827" customFormat="1" ht="25.5" customHeight="1" thickBot="1">
      <c r="B19" s="812">
        <v>2</v>
      </c>
      <c r="C19" s="813"/>
      <c r="D19" s="814"/>
      <c r="E19" s="814"/>
      <c r="F19" s="815"/>
      <c r="G19" s="816"/>
      <c r="H19" s="816"/>
      <c r="I19" s="817"/>
      <c r="J19" s="818"/>
      <c r="K19" s="819"/>
      <c r="L19" s="820"/>
      <c r="M19" s="821"/>
      <c r="N19" s="840"/>
      <c r="O19" s="823"/>
      <c r="P19" s="821"/>
      <c r="Q19" s="821"/>
      <c r="R19" s="824"/>
      <c r="S19" s="821"/>
      <c r="T19" s="825"/>
      <c r="U19" s="826"/>
      <c r="V19" s="826"/>
      <c r="W19" s="826"/>
      <c r="X19" s="826"/>
    </row>
    <row r="20" spans="2:24" s="832" customFormat="1" ht="25.5" customHeight="1" thickBot="1">
      <c r="B20" s="841"/>
      <c r="C20" s="1651" t="s">
        <v>173</v>
      </c>
      <c r="D20" s="1652"/>
      <c r="E20" s="1652"/>
      <c r="F20" s="1652"/>
      <c r="G20" s="1652"/>
      <c r="H20" s="1652"/>
      <c r="I20" s="1652"/>
      <c r="J20" s="1652"/>
      <c r="K20" s="1652"/>
      <c r="L20" s="1653"/>
      <c r="M20" s="828">
        <f>SUM(M18:M19)</f>
        <v>0</v>
      </c>
      <c r="N20" s="829" t="e">
        <f>O20/M20</f>
        <v>#DIV/0!</v>
      </c>
      <c r="O20" s="828">
        <f t="shared" ref="O20:T20" si="1">SUM(O18:O19)</f>
        <v>0</v>
      </c>
      <c r="P20" s="828">
        <f t="shared" si="1"/>
        <v>0</v>
      </c>
      <c r="Q20" s="828">
        <f t="shared" si="1"/>
        <v>0</v>
      </c>
      <c r="R20" s="1122">
        <f t="shared" si="1"/>
        <v>0</v>
      </c>
      <c r="S20" s="828">
        <f t="shared" si="1"/>
        <v>0</v>
      </c>
      <c r="T20" s="830">
        <f t="shared" si="1"/>
        <v>0</v>
      </c>
    </row>
    <row r="21" spans="2:24" s="858" customFormat="1" ht="25.5" customHeight="1" thickBot="1">
      <c r="B21" s="842"/>
      <c r="C21" s="843"/>
      <c r="D21" s="844"/>
      <c r="E21" s="845"/>
      <c r="F21" s="846"/>
      <c r="G21" s="846"/>
      <c r="H21" s="847"/>
      <c r="I21" s="848"/>
      <c r="J21" s="849"/>
      <c r="K21" s="850"/>
      <c r="L21" s="851"/>
      <c r="M21" s="852"/>
      <c r="N21" s="853"/>
      <c r="O21" s="854"/>
      <c r="P21" s="854"/>
      <c r="Q21" s="855"/>
      <c r="R21" s="856"/>
      <c r="S21" s="855"/>
      <c r="T21" s="857"/>
    </row>
    <row r="22" spans="2:24" s="1118" customFormat="1" ht="33.75" customHeight="1" thickBot="1">
      <c r="B22" s="1116"/>
      <c r="C22" s="1643" t="s">
        <v>260</v>
      </c>
      <c r="D22" s="1644"/>
      <c r="E22" s="1644"/>
      <c r="F22" s="1644"/>
      <c r="G22" s="1644"/>
      <c r="H22" s="1644"/>
      <c r="I22" s="1644"/>
      <c r="J22" s="1644"/>
      <c r="K22" s="1644"/>
      <c r="L22" s="1644"/>
      <c r="M22" s="1644"/>
      <c r="N22" s="1645"/>
      <c r="O22" s="1117">
        <f t="shared" ref="O22:T22" si="2">O12+O20</f>
        <v>0</v>
      </c>
      <c r="P22" s="1117">
        <f t="shared" si="2"/>
        <v>0</v>
      </c>
      <c r="Q22" s="1117">
        <f t="shared" si="2"/>
        <v>0</v>
      </c>
      <c r="R22" s="1123">
        <f t="shared" si="2"/>
        <v>0</v>
      </c>
      <c r="S22" s="1117">
        <f t="shared" si="2"/>
        <v>0</v>
      </c>
      <c r="T22" s="1117">
        <f t="shared" si="2"/>
        <v>0</v>
      </c>
    </row>
    <row r="23" spans="2:24">
      <c r="B23" s="859"/>
      <c r="C23" s="860"/>
      <c r="D23" s="860"/>
      <c r="E23" s="860"/>
      <c r="F23" s="860"/>
      <c r="G23" s="860"/>
      <c r="H23" s="860"/>
      <c r="I23" s="860"/>
      <c r="J23" s="860"/>
      <c r="K23" s="861"/>
      <c r="L23" s="860"/>
      <c r="M23" s="860"/>
      <c r="N23" s="860"/>
      <c r="O23" s="860"/>
      <c r="P23" s="862"/>
      <c r="Q23" s="862"/>
      <c r="R23" s="862"/>
      <c r="S23" s="862"/>
      <c r="T23" s="863"/>
    </row>
    <row r="24" spans="2:24">
      <c r="B24" s="859"/>
      <c r="C24" s="860"/>
      <c r="D24" s="860"/>
      <c r="E24" s="860"/>
      <c r="F24" s="860"/>
      <c r="G24" s="860"/>
      <c r="H24" s="860"/>
      <c r="I24" s="860"/>
      <c r="J24" s="860"/>
      <c r="K24" s="861"/>
      <c r="L24" s="860"/>
      <c r="M24" s="860"/>
      <c r="N24" s="860"/>
      <c r="O24" s="860"/>
      <c r="P24" s="862"/>
      <c r="Q24" s="862"/>
      <c r="R24" s="862"/>
      <c r="S24" s="862"/>
      <c r="T24" s="863"/>
    </row>
    <row r="25" spans="2:24">
      <c r="B25" s="859"/>
      <c r="C25" s="860"/>
      <c r="D25" s="860"/>
      <c r="E25" s="860"/>
      <c r="F25" s="860"/>
      <c r="G25" s="860"/>
      <c r="H25" s="860"/>
      <c r="I25" s="860"/>
      <c r="J25" s="860"/>
      <c r="K25" s="861"/>
      <c r="L25" s="860"/>
      <c r="M25" s="860"/>
      <c r="N25" s="860"/>
      <c r="O25" s="1005"/>
      <c r="P25" s="862"/>
      <c r="Q25" s="862"/>
      <c r="R25" s="862"/>
      <c r="S25" s="862"/>
      <c r="T25" s="863"/>
    </row>
    <row r="26" spans="2:24">
      <c r="B26" s="859"/>
      <c r="C26" s="860"/>
      <c r="D26" s="860"/>
      <c r="E26" s="860"/>
      <c r="F26" s="860"/>
      <c r="G26" s="860"/>
      <c r="H26" s="860"/>
      <c r="I26" s="860"/>
      <c r="J26" s="860"/>
      <c r="K26" s="861"/>
      <c r="L26" s="860"/>
      <c r="M26" s="860"/>
      <c r="N26" s="860"/>
      <c r="O26" s="860"/>
      <c r="P26" s="862"/>
      <c r="Q26" s="862"/>
      <c r="R26" s="862"/>
      <c r="S26" s="862"/>
      <c r="T26" s="863"/>
    </row>
    <row r="27" spans="2:24">
      <c r="B27" s="859"/>
      <c r="C27" s="860"/>
      <c r="D27" s="860"/>
      <c r="E27" s="860"/>
      <c r="F27" s="860"/>
      <c r="G27" s="860"/>
      <c r="H27" s="860"/>
      <c r="I27" s="860"/>
      <c r="J27" s="860"/>
      <c r="K27" s="861"/>
      <c r="L27" s="860"/>
      <c r="M27" s="860"/>
      <c r="N27" s="860"/>
      <c r="O27" s="860"/>
      <c r="P27" s="862"/>
      <c r="Q27" s="862"/>
      <c r="R27" s="862"/>
      <c r="S27" s="862"/>
      <c r="T27" s="863"/>
    </row>
    <row r="28" spans="2:24">
      <c r="B28" s="859"/>
      <c r="C28" s="860"/>
      <c r="D28" s="860"/>
      <c r="E28" s="860"/>
      <c r="F28" s="860"/>
      <c r="G28" s="860"/>
      <c r="H28" s="860"/>
      <c r="I28" s="860"/>
      <c r="J28" s="860"/>
      <c r="K28" s="861"/>
      <c r="L28" s="860"/>
      <c r="M28" s="860"/>
      <c r="N28" s="860"/>
      <c r="O28" s="860"/>
      <c r="P28" s="862"/>
      <c r="Q28" s="862"/>
      <c r="R28" s="862"/>
      <c r="S28" s="862"/>
      <c r="T28" s="863"/>
    </row>
    <row r="29" spans="2:24">
      <c r="B29" s="859"/>
      <c r="C29" s="860"/>
      <c r="D29" s="860"/>
      <c r="E29" s="860"/>
      <c r="F29" s="860"/>
      <c r="G29" s="860"/>
      <c r="H29" s="860"/>
      <c r="I29" s="860"/>
      <c r="J29" s="860"/>
      <c r="K29" s="861"/>
      <c r="L29" s="860"/>
      <c r="M29" s="860"/>
      <c r="N29" s="860"/>
      <c r="O29" s="860"/>
      <c r="P29" s="862"/>
      <c r="Q29" s="862"/>
      <c r="R29" s="862"/>
      <c r="S29" s="862"/>
      <c r="T29" s="863"/>
    </row>
    <row r="30" spans="2:24">
      <c r="B30" s="859"/>
      <c r="C30" s="860"/>
      <c r="D30" s="860"/>
      <c r="E30" s="860"/>
      <c r="F30" s="860"/>
      <c r="G30" s="860"/>
      <c r="H30" s="860"/>
      <c r="I30" s="860"/>
      <c r="J30" s="860"/>
      <c r="K30" s="861"/>
      <c r="L30" s="860"/>
      <c r="M30" s="860"/>
      <c r="N30" s="860"/>
      <c r="O30" s="860"/>
      <c r="P30" s="862"/>
      <c r="Q30" s="862"/>
      <c r="R30" s="862"/>
      <c r="S30" s="862"/>
      <c r="T30" s="863"/>
    </row>
    <row r="31" spans="2:24">
      <c r="B31" s="859"/>
      <c r="C31" s="860"/>
      <c r="D31" s="860"/>
      <c r="E31" s="860"/>
      <c r="F31" s="860"/>
      <c r="G31" s="860"/>
      <c r="H31" s="860"/>
      <c r="I31" s="860"/>
      <c r="J31" s="860"/>
      <c r="K31" s="861"/>
      <c r="L31" s="860"/>
      <c r="M31" s="860"/>
      <c r="N31" s="860"/>
      <c r="O31" s="860"/>
      <c r="P31" s="862"/>
      <c r="Q31" s="862"/>
      <c r="R31" s="862"/>
      <c r="S31" s="862"/>
      <c r="T31" s="863"/>
    </row>
    <row r="32" spans="2:24">
      <c r="B32" s="859"/>
      <c r="C32" s="860"/>
      <c r="D32" s="860"/>
      <c r="E32" s="860"/>
      <c r="F32" s="860"/>
      <c r="G32" s="860"/>
      <c r="H32" s="860"/>
      <c r="I32" s="860"/>
      <c r="J32" s="860"/>
      <c r="K32" s="861"/>
      <c r="L32" s="860"/>
      <c r="M32" s="860"/>
      <c r="N32" s="860"/>
      <c r="O32" s="860"/>
      <c r="P32" s="862"/>
      <c r="Q32" s="862"/>
      <c r="R32" s="862"/>
      <c r="S32" s="862"/>
      <c r="T32" s="863"/>
    </row>
    <row r="33" spans="2:20">
      <c r="B33" s="859"/>
      <c r="C33" s="860"/>
      <c r="D33" s="860"/>
      <c r="E33" s="860"/>
      <c r="F33" s="860"/>
      <c r="G33" s="860"/>
      <c r="H33" s="860"/>
      <c r="I33" s="860"/>
      <c r="J33" s="860"/>
      <c r="K33" s="861"/>
      <c r="L33" s="860"/>
      <c r="M33" s="860"/>
      <c r="N33" s="860"/>
      <c r="O33" s="860"/>
      <c r="P33" s="862"/>
      <c r="Q33" s="862"/>
      <c r="R33" s="862"/>
      <c r="S33" s="862"/>
      <c r="T33" s="863"/>
    </row>
    <row r="34" spans="2:20">
      <c r="B34" s="859"/>
      <c r="C34" s="860"/>
      <c r="D34" s="860"/>
      <c r="E34" s="860"/>
      <c r="F34" s="860"/>
      <c r="G34" s="860"/>
      <c r="H34" s="860"/>
      <c r="I34" s="860"/>
      <c r="J34" s="860"/>
      <c r="K34" s="861"/>
      <c r="L34" s="860"/>
      <c r="M34" s="860"/>
      <c r="N34" s="860"/>
      <c r="O34" s="860"/>
      <c r="P34" s="862"/>
      <c r="Q34" s="862"/>
      <c r="R34" s="862"/>
      <c r="S34" s="862"/>
      <c r="T34" s="863"/>
    </row>
    <row r="35" spans="2:20">
      <c r="B35" s="859"/>
      <c r="C35" s="860"/>
      <c r="D35" s="860"/>
      <c r="E35" s="860"/>
      <c r="F35" s="860"/>
      <c r="G35" s="860"/>
      <c r="H35" s="860"/>
      <c r="I35" s="860"/>
      <c r="J35" s="860"/>
      <c r="K35" s="861"/>
      <c r="L35" s="860"/>
      <c r="M35" s="860"/>
      <c r="N35" s="860"/>
      <c r="O35" s="860"/>
      <c r="P35" s="862"/>
      <c r="Q35" s="862"/>
      <c r="R35" s="862"/>
      <c r="S35" s="862"/>
      <c r="T35" s="863"/>
    </row>
    <row r="36" spans="2:20">
      <c r="B36" s="859"/>
      <c r="C36" s="860"/>
      <c r="D36" s="860"/>
      <c r="E36" s="860"/>
      <c r="F36" s="860"/>
      <c r="G36" s="860"/>
      <c r="H36" s="860"/>
      <c r="I36" s="860"/>
      <c r="J36" s="860"/>
      <c r="K36" s="861"/>
      <c r="L36" s="860"/>
      <c r="M36" s="860"/>
      <c r="N36" s="860"/>
      <c r="O36" s="860"/>
      <c r="P36" s="862"/>
      <c r="Q36" s="862"/>
      <c r="R36" s="862"/>
      <c r="S36" s="862"/>
      <c r="T36" s="863"/>
    </row>
    <row r="37" spans="2:20">
      <c r="B37" s="859"/>
      <c r="C37" s="860"/>
      <c r="D37" s="860"/>
      <c r="E37" s="860"/>
      <c r="F37" s="860"/>
      <c r="G37" s="860"/>
      <c r="H37" s="860"/>
      <c r="I37" s="860"/>
      <c r="J37" s="860"/>
      <c r="K37" s="861"/>
      <c r="L37" s="860"/>
      <c r="M37" s="860"/>
      <c r="N37" s="860"/>
      <c r="O37" s="860"/>
      <c r="P37" s="862"/>
      <c r="Q37" s="862"/>
      <c r="R37" s="862"/>
      <c r="S37" s="862"/>
      <c r="T37" s="863"/>
    </row>
    <row r="38" spans="2:20">
      <c r="B38" s="859"/>
      <c r="C38" s="860"/>
      <c r="D38" s="860"/>
      <c r="E38" s="860"/>
      <c r="F38" s="860"/>
      <c r="G38" s="860"/>
      <c r="H38" s="860"/>
      <c r="I38" s="860"/>
      <c r="J38" s="860"/>
      <c r="K38" s="861"/>
      <c r="L38" s="860"/>
      <c r="M38" s="860"/>
      <c r="N38" s="860"/>
      <c r="O38" s="860"/>
      <c r="P38" s="862"/>
      <c r="Q38" s="862"/>
      <c r="R38" s="862"/>
      <c r="S38" s="862"/>
      <c r="T38" s="863"/>
    </row>
    <row r="39" spans="2:20">
      <c r="B39" s="859"/>
      <c r="C39" s="860"/>
      <c r="D39" s="860"/>
      <c r="E39" s="860"/>
      <c r="F39" s="860"/>
      <c r="G39" s="860"/>
      <c r="H39" s="860"/>
      <c r="I39" s="860"/>
      <c r="J39" s="860"/>
      <c r="K39" s="861"/>
      <c r="L39" s="860"/>
      <c r="M39" s="860"/>
      <c r="N39" s="860"/>
      <c r="O39" s="860"/>
      <c r="P39" s="862"/>
      <c r="Q39" s="862"/>
      <c r="R39" s="862"/>
      <c r="S39" s="862"/>
      <c r="T39" s="863"/>
    </row>
    <row r="40" spans="2:20">
      <c r="B40" s="859"/>
      <c r="C40" s="860"/>
      <c r="D40" s="860"/>
      <c r="E40" s="860"/>
      <c r="F40" s="860"/>
      <c r="G40" s="860"/>
      <c r="H40" s="860"/>
      <c r="I40" s="860"/>
      <c r="J40" s="860"/>
      <c r="K40" s="861"/>
      <c r="L40" s="860"/>
      <c r="M40" s="860"/>
      <c r="N40" s="860"/>
      <c r="O40" s="860"/>
      <c r="P40" s="862"/>
      <c r="Q40" s="862"/>
      <c r="R40" s="862"/>
      <c r="S40" s="862"/>
      <c r="T40" s="863"/>
    </row>
    <row r="41" spans="2:20">
      <c r="B41" s="859"/>
      <c r="C41" s="860"/>
      <c r="D41" s="860"/>
      <c r="E41" s="860"/>
      <c r="F41" s="860"/>
      <c r="G41" s="860"/>
      <c r="H41" s="860"/>
      <c r="I41" s="860"/>
      <c r="J41" s="860"/>
      <c r="K41" s="861"/>
      <c r="L41" s="860"/>
      <c r="M41" s="860"/>
      <c r="N41" s="860"/>
      <c r="O41" s="860"/>
      <c r="P41" s="862"/>
      <c r="Q41" s="862"/>
      <c r="R41" s="862"/>
      <c r="S41" s="862"/>
      <c r="T41" s="863"/>
    </row>
    <row r="42" spans="2:20" s="868" customFormat="1" ht="46.5">
      <c r="B42" s="864"/>
      <c r="C42" s="865" t="s">
        <v>382</v>
      </c>
      <c r="D42" s="866"/>
      <c r="E42" s="866"/>
      <c r="F42" s="866"/>
      <c r="G42" s="866"/>
      <c r="H42" s="865" t="s">
        <v>383</v>
      </c>
      <c r="I42" s="866"/>
      <c r="J42" s="866"/>
      <c r="K42" s="867"/>
      <c r="L42" s="866"/>
      <c r="M42" s="866"/>
      <c r="N42" s="866"/>
      <c r="O42" s="866"/>
      <c r="Q42" s="869"/>
      <c r="R42" s="866"/>
      <c r="S42" s="869"/>
      <c r="T42" s="870"/>
    </row>
    <row r="43" spans="2:20">
      <c r="B43" s="859"/>
      <c r="C43" s="860"/>
      <c r="D43" s="860"/>
      <c r="E43" s="860"/>
      <c r="F43" s="860"/>
      <c r="G43" s="860"/>
      <c r="H43" s="860"/>
      <c r="I43" s="860"/>
      <c r="J43" s="860"/>
      <c r="K43" s="861"/>
      <c r="L43" s="860"/>
      <c r="M43" s="860"/>
      <c r="N43" s="860"/>
      <c r="O43" s="860"/>
      <c r="P43" s="862"/>
      <c r="Q43" s="862"/>
      <c r="R43" s="862"/>
      <c r="S43" s="862"/>
      <c r="T43" s="863"/>
    </row>
    <row r="44" spans="2:20">
      <c r="B44" s="859"/>
      <c r="C44" s="860"/>
      <c r="D44" s="860"/>
      <c r="E44" s="860"/>
      <c r="F44" s="860"/>
      <c r="G44" s="860"/>
      <c r="H44" s="860"/>
      <c r="I44" s="860"/>
      <c r="J44" s="860"/>
      <c r="K44" s="861"/>
      <c r="L44" s="860"/>
      <c r="M44" s="860"/>
      <c r="N44" s="860"/>
      <c r="O44" s="860"/>
      <c r="P44" s="862"/>
      <c r="Q44" s="862"/>
      <c r="R44" s="862"/>
      <c r="S44" s="862"/>
      <c r="T44" s="863"/>
    </row>
    <row r="45" spans="2:20">
      <c r="B45" s="859"/>
      <c r="C45" s="860"/>
      <c r="D45" s="860"/>
      <c r="E45" s="860"/>
      <c r="F45" s="860"/>
      <c r="G45" s="860"/>
      <c r="H45" s="860"/>
      <c r="I45" s="860"/>
      <c r="J45" s="860"/>
      <c r="K45" s="861"/>
      <c r="L45" s="860"/>
      <c r="M45" s="860"/>
      <c r="N45" s="860"/>
      <c r="O45" s="860"/>
      <c r="P45" s="862"/>
      <c r="Q45" s="862"/>
      <c r="R45" s="862"/>
      <c r="S45" s="862"/>
      <c r="T45" s="863"/>
    </row>
    <row r="46" spans="2:20">
      <c r="B46" s="859"/>
      <c r="C46" s="860"/>
      <c r="D46" s="860"/>
      <c r="E46" s="860"/>
      <c r="F46" s="860"/>
      <c r="G46" s="860"/>
      <c r="H46" s="860"/>
      <c r="I46" s="860"/>
      <c r="J46" s="860"/>
      <c r="K46" s="861"/>
      <c r="L46" s="860"/>
      <c r="M46" s="860"/>
      <c r="N46" s="860"/>
      <c r="O46" s="860"/>
      <c r="P46" s="862"/>
      <c r="Q46" s="862"/>
      <c r="R46" s="862"/>
      <c r="S46" s="862"/>
      <c r="T46" s="863"/>
    </row>
    <row r="47" spans="2:20" ht="15.75" thickBot="1">
      <c r="B47" s="871"/>
      <c r="C47" s="872"/>
      <c r="D47" s="872"/>
      <c r="E47" s="872"/>
      <c r="F47" s="872"/>
      <c r="G47" s="872"/>
      <c r="H47" s="872"/>
      <c r="I47" s="872"/>
      <c r="J47" s="872"/>
      <c r="K47" s="873"/>
      <c r="L47" s="872"/>
      <c r="M47" s="872"/>
      <c r="N47" s="872"/>
      <c r="O47" s="872"/>
      <c r="P47" s="874"/>
      <c r="Q47" s="874"/>
      <c r="R47" s="874"/>
      <c r="S47" s="874"/>
      <c r="T47" s="875"/>
    </row>
  </sheetData>
  <mergeCells count="5">
    <mergeCell ref="C22:N22"/>
    <mergeCell ref="B14:T14"/>
    <mergeCell ref="B4:T4"/>
    <mergeCell ref="C12:L12"/>
    <mergeCell ref="C20:L20"/>
  </mergeCells>
  <printOptions horizontalCentered="1" verticalCentered="1"/>
  <pageMargins left="3.9370078740157501E-2" right="0" top="0.39" bottom="0.36" header="0.26" footer="0.15748031496063"/>
  <pageSetup paperSize="9" scale="43" fitToHeight="0" orientation="landscape" r:id="rId1"/>
  <headerFooter alignWithMargins="0">
    <oddHeader>&amp;C&amp;"Arial,Bold"&amp;36APPENDIX  J</oddHeader>
    <oddFooter xml:space="preserve">&amp;C
&amp;"Arial,Bold"&amp;48  &amp;"Arial,Regular"&amp;12
MCA ACCOUNT 07/2009
</oddFooter>
  </headerFooter>
  <ignoredErrors>
    <ignoredError sqref="C15:G15 C5:G5" numberStoredAsText="1"/>
    <ignoredError sqref="N20 N1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61"/>
  <sheetViews>
    <sheetView topLeftCell="A4" zoomScale="90" zoomScaleNormal="90" workbookViewId="0">
      <selection activeCell="C17" sqref="C17:N18"/>
    </sheetView>
  </sheetViews>
  <sheetFormatPr defaultColWidth="9.140625" defaultRowHeight="12.75"/>
  <cols>
    <col min="1" max="1" width="9.140625" style="680"/>
    <col min="2" max="2" width="6.28515625" style="680" customWidth="1"/>
    <col min="3" max="3" width="39" style="680" bestFit="1" customWidth="1"/>
    <col min="4" max="4" width="18.42578125" style="680" customWidth="1"/>
    <col min="5" max="5" width="17.42578125" style="680" customWidth="1"/>
    <col min="6" max="6" width="30" style="680" bestFit="1" customWidth="1"/>
    <col min="7" max="7" width="19.5703125" style="680" customWidth="1"/>
    <col min="8" max="8" width="14.28515625" style="680" customWidth="1"/>
    <col min="9" max="9" width="12" style="680" customWidth="1"/>
    <col min="10" max="10" width="30.5703125" style="680" customWidth="1"/>
    <col min="11" max="11" width="16.28515625" style="680" customWidth="1"/>
    <col min="12" max="12" width="14.140625" style="680" customWidth="1"/>
    <col min="13" max="13" width="17.28515625" style="680" customWidth="1"/>
    <col min="14" max="14" width="16.7109375" style="680" customWidth="1"/>
    <col min="15" max="16384" width="9.140625" style="680"/>
  </cols>
  <sheetData>
    <row r="1" spans="1:16">
      <c r="B1" s="681"/>
      <c r="C1" s="682"/>
      <c r="D1" s="682"/>
      <c r="E1" s="682"/>
      <c r="F1" s="682"/>
      <c r="G1" s="682"/>
      <c r="H1" s="682"/>
      <c r="I1" s="682"/>
      <c r="J1" s="682"/>
      <c r="K1" s="682"/>
      <c r="L1" s="682"/>
      <c r="M1" s="683"/>
      <c r="N1" s="683"/>
    </row>
    <row r="2" spans="1:16" ht="13.5" thickBot="1">
      <c r="B2" s="683"/>
      <c r="C2" s="683"/>
      <c r="D2" s="683"/>
      <c r="E2" s="683"/>
      <c r="F2" s="683"/>
      <c r="G2" s="683" t="s">
        <v>86</v>
      </c>
      <c r="H2" s="683"/>
      <c r="I2" s="683"/>
      <c r="J2" s="683"/>
      <c r="K2" s="683"/>
      <c r="L2" s="683"/>
      <c r="M2" s="683"/>
      <c r="N2" s="683"/>
    </row>
    <row r="3" spans="1:16" s="684" customFormat="1" ht="15.75">
      <c r="B3" s="1654" t="s">
        <v>359</v>
      </c>
      <c r="C3" s="1655"/>
      <c r="D3" s="1125"/>
      <c r="E3" s="1125"/>
      <c r="F3" s="1125"/>
      <c r="G3" s="1125"/>
      <c r="H3" s="1125"/>
      <c r="I3" s="1125"/>
      <c r="J3" s="1125"/>
      <c r="K3" s="1125"/>
      <c r="L3" s="1125"/>
      <c r="M3" s="1125"/>
      <c r="N3" s="1126"/>
    </row>
    <row r="4" spans="1:16" s="684" customFormat="1" ht="15.75">
      <c r="B4" s="1127" t="s">
        <v>684</v>
      </c>
      <c r="C4" s="1124"/>
      <c r="D4" s="1113"/>
      <c r="E4" s="1113"/>
      <c r="F4" s="1113"/>
      <c r="G4" s="1113"/>
      <c r="H4" s="1113"/>
      <c r="I4" s="1113"/>
      <c r="J4" s="1113"/>
      <c r="K4" s="1113"/>
      <c r="L4" s="1113"/>
      <c r="M4" s="1113"/>
      <c r="N4" s="1128"/>
    </row>
    <row r="5" spans="1:16" s="685" customFormat="1" ht="15.75" customHeight="1">
      <c r="B5" s="1129">
        <v>1</v>
      </c>
      <c r="C5" s="686" t="s">
        <v>227</v>
      </c>
      <c r="D5" s="687" t="s">
        <v>228</v>
      </c>
      <c r="E5" s="687" t="s">
        <v>229</v>
      </c>
      <c r="F5" s="687" t="s">
        <v>230</v>
      </c>
      <c r="G5" s="687" t="s">
        <v>231</v>
      </c>
      <c r="H5" s="687">
        <v>7</v>
      </c>
      <c r="I5" s="687">
        <v>8</v>
      </c>
      <c r="J5" s="687">
        <v>9</v>
      </c>
      <c r="K5" s="687">
        <v>10</v>
      </c>
      <c r="L5" s="687">
        <v>11</v>
      </c>
      <c r="M5" s="687">
        <v>12</v>
      </c>
      <c r="N5" s="1130"/>
    </row>
    <row r="6" spans="1:16" s="688" customFormat="1" ht="39.75" customHeight="1">
      <c r="B6" s="1131"/>
      <c r="C6" s="690"/>
      <c r="D6" s="691" t="s">
        <v>86</v>
      </c>
      <c r="E6" s="691"/>
      <c r="F6" s="691"/>
      <c r="G6" s="691"/>
      <c r="H6" s="691"/>
      <c r="I6" s="691"/>
      <c r="J6" s="689"/>
      <c r="K6" s="691"/>
      <c r="L6" s="691"/>
      <c r="M6" s="691"/>
      <c r="N6" s="1132"/>
    </row>
    <row r="7" spans="1:16" s="685" customFormat="1" ht="25.5">
      <c r="B7" s="1129"/>
      <c r="C7" s="686" t="s">
        <v>163</v>
      </c>
      <c r="D7" s="687" t="s">
        <v>240</v>
      </c>
      <c r="E7" s="687" t="s">
        <v>241</v>
      </c>
      <c r="F7" s="687" t="s">
        <v>242</v>
      </c>
      <c r="G7" s="687" t="s">
        <v>243</v>
      </c>
      <c r="H7" s="687" t="s">
        <v>52</v>
      </c>
      <c r="I7" s="687" t="s">
        <v>302</v>
      </c>
      <c r="J7" s="687" t="s">
        <v>247</v>
      </c>
      <c r="K7" s="687" t="s">
        <v>53</v>
      </c>
      <c r="L7" s="687" t="s">
        <v>248</v>
      </c>
      <c r="M7" s="692" t="s">
        <v>165</v>
      </c>
      <c r="N7" s="725" t="s">
        <v>80</v>
      </c>
    </row>
    <row r="8" spans="1:16" s="688" customFormat="1">
      <c r="B8" s="1131"/>
      <c r="C8" s="691" t="s">
        <v>360</v>
      </c>
      <c r="D8" s="691"/>
      <c r="E8" s="691"/>
      <c r="F8" s="691"/>
      <c r="G8" s="691"/>
      <c r="H8" s="691"/>
      <c r="I8" s="691"/>
      <c r="J8" s="691"/>
      <c r="K8" s="691"/>
      <c r="L8" s="691"/>
      <c r="M8" s="690"/>
      <c r="N8" s="1133"/>
    </row>
    <row r="9" spans="1:16" s="693" customFormat="1">
      <c r="B9" s="1134">
        <v>1</v>
      </c>
      <c r="C9" s="694"/>
      <c r="D9" s="695"/>
      <c r="E9" s="695"/>
      <c r="F9" s="696"/>
      <c r="G9" s="697"/>
      <c r="H9" s="697"/>
      <c r="I9" s="698"/>
      <c r="J9" s="699"/>
      <c r="K9" s="700"/>
      <c r="L9" s="701"/>
      <c r="M9" s="702"/>
      <c r="N9" s="703"/>
      <c r="O9" s="704"/>
      <c r="P9" s="705"/>
    </row>
    <row r="10" spans="1:16" s="693" customFormat="1">
      <c r="B10" s="1134">
        <v>2</v>
      </c>
      <c r="C10" s="694"/>
      <c r="D10" s="695"/>
      <c r="E10" s="695"/>
      <c r="F10" s="696"/>
      <c r="G10" s="697"/>
      <c r="H10" s="697"/>
      <c r="I10" s="698"/>
      <c r="J10" s="699"/>
      <c r="K10" s="700"/>
      <c r="L10" s="701"/>
      <c r="M10" s="702"/>
      <c r="N10" s="703"/>
      <c r="O10" s="704"/>
      <c r="P10" s="705"/>
    </row>
    <row r="11" spans="1:16" s="693" customFormat="1">
      <c r="B11" s="1134">
        <v>3</v>
      </c>
      <c r="C11" s="694"/>
      <c r="D11" s="695"/>
      <c r="E11" s="695"/>
      <c r="F11" s="696"/>
      <c r="G11" s="697"/>
      <c r="H11" s="697"/>
      <c r="I11" s="698"/>
      <c r="J11" s="699"/>
      <c r="K11" s="700"/>
      <c r="L11" s="701"/>
      <c r="M11" s="702"/>
      <c r="N11" s="703"/>
      <c r="O11" s="704"/>
      <c r="P11" s="705"/>
    </row>
    <row r="12" spans="1:16" s="693" customFormat="1">
      <c r="B12" s="1134">
        <v>4</v>
      </c>
      <c r="C12" s="694"/>
      <c r="D12" s="695"/>
      <c r="E12" s="695"/>
      <c r="F12" s="696"/>
      <c r="G12" s="697"/>
      <c r="H12" s="697"/>
      <c r="I12" s="698"/>
      <c r="J12" s="699"/>
      <c r="K12" s="700"/>
      <c r="L12" s="701"/>
      <c r="M12" s="702"/>
      <c r="N12" s="703"/>
      <c r="O12" s="704"/>
      <c r="P12" s="705"/>
    </row>
    <row r="13" spans="1:16" s="693" customFormat="1">
      <c r="B13" s="1134">
        <v>5</v>
      </c>
      <c r="C13" s="694"/>
      <c r="D13" s="695"/>
      <c r="E13" s="695"/>
      <c r="F13" s="696"/>
      <c r="G13" s="697"/>
      <c r="H13" s="697"/>
      <c r="I13" s="698"/>
      <c r="J13" s="699"/>
      <c r="K13" s="700"/>
      <c r="L13" s="701"/>
      <c r="M13" s="702"/>
      <c r="N13" s="703"/>
      <c r="O13" s="704"/>
      <c r="P13" s="705"/>
    </row>
    <row r="14" spans="1:16" s="706" customFormat="1">
      <c r="B14" s="1135"/>
      <c r="C14" s="707" t="s">
        <v>361</v>
      </c>
      <c r="D14" s="708"/>
      <c r="E14" s="708"/>
      <c r="F14" s="709"/>
      <c r="G14" s="710"/>
      <c r="H14" s="710"/>
      <c r="I14" s="711"/>
      <c r="J14" s="712"/>
      <c r="K14" s="713">
        <f>SUM(K9:K13)</f>
        <v>0</v>
      </c>
      <c r="L14" s="714" t="e">
        <f>M14/K14</f>
        <v>#DIV/0!</v>
      </c>
      <c r="M14" s="715">
        <f>SUM(M9:M13)</f>
        <v>0</v>
      </c>
      <c r="N14" s="1136"/>
      <c r="O14" s="716"/>
      <c r="P14" s="717"/>
    </row>
    <row r="15" spans="1:16" s="693" customFormat="1">
      <c r="B15" s="1134"/>
      <c r="C15" s="718"/>
      <c r="D15" s="719"/>
      <c r="E15" s="719"/>
      <c r="F15" s="696"/>
      <c r="G15" s="720"/>
      <c r="H15" s="720"/>
      <c r="I15" s="698"/>
      <c r="J15" s="721"/>
      <c r="K15" s="722"/>
      <c r="L15" s="723"/>
      <c r="M15" s="724"/>
      <c r="N15" s="1137"/>
      <c r="O15" s="704"/>
      <c r="P15" s="705"/>
    </row>
    <row r="16" spans="1:16" s="728" customFormat="1" ht="26.25" customHeight="1">
      <c r="A16" s="685"/>
      <c r="B16" s="1129"/>
      <c r="C16" s="686" t="s">
        <v>163</v>
      </c>
      <c r="D16" s="687" t="s">
        <v>240</v>
      </c>
      <c r="E16" s="687" t="s">
        <v>241</v>
      </c>
      <c r="F16" s="687" t="s">
        <v>242</v>
      </c>
      <c r="G16" s="687" t="s">
        <v>243</v>
      </c>
      <c r="H16" s="687" t="s">
        <v>52</v>
      </c>
      <c r="I16" s="687" t="s">
        <v>302</v>
      </c>
      <c r="J16" s="687" t="s">
        <v>247</v>
      </c>
      <c r="K16" s="687" t="s">
        <v>155</v>
      </c>
      <c r="L16" s="687" t="s">
        <v>248</v>
      </c>
      <c r="M16" s="692" t="s">
        <v>165</v>
      </c>
      <c r="N16" s="1138" t="s">
        <v>80</v>
      </c>
      <c r="O16" s="726"/>
      <c r="P16" s="727"/>
    </row>
    <row r="17" spans="2:16" s="693" customFormat="1">
      <c r="B17" s="1134">
        <v>1</v>
      </c>
      <c r="C17" s="694"/>
      <c r="D17" s="695"/>
      <c r="E17" s="695"/>
      <c r="F17" s="696"/>
      <c r="G17" s="697"/>
      <c r="H17" s="697"/>
      <c r="I17" s="698"/>
      <c r="J17" s="699"/>
      <c r="K17" s="700"/>
      <c r="L17" s="701"/>
      <c r="M17" s="702"/>
      <c r="N17" s="703"/>
      <c r="O17" s="704"/>
      <c r="P17" s="705"/>
    </row>
    <row r="18" spans="2:16" s="693" customFormat="1">
      <c r="B18" s="1134">
        <v>2</v>
      </c>
      <c r="C18" s="694"/>
      <c r="D18" s="695"/>
      <c r="E18" s="695"/>
      <c r="F18" s="696"/>
      <c r="G18" s="697"/>
      <c r="H18" s="697"/>
      <c r="I18" s="698"/>
      <c r="J18" s="699"/>
      <c r="K18" s="700"/>
      <c r="L18" s="701"/>
      <c r="M18" s="702"/>
      <c r="N18" s="703"/>
      <c r="O18" s="704"/>
      <c r="P18" s="705"/>
    </row>
    <row r="19" spans="2:16" s="688" customFormat="1" ht="23.25" customHeight="1">
      <c r="B19" s="1139" t="s">
        <v>86</v>
      </c>
      <c r="C19" s="689" t="s">
        <v>361</v>
      </c>
      <c r="D19" s="689"/>
      <c r="E19" s="689"/>
      <c r="F19" s="689"/>
      <c r="G19" s="689"/>
      <c r="H19" s="691"/>
      <c r="I19" s="691"/>
      <c r="J19" s="689"/>
      <c r="K19" s="729">
        <f>SUM(K17:K18)</f>
        <v>0</v>
      </c>
      <c r="L19" s="730" t="e">
        <f>M19/K19</f>
        <v>#DIV/0!</v>
      </c>
      <c r="M19" s="731">
        <f>SUM(M17:M18)</f>
        <v>0</v>
      </c>
      <c r="N19" s="1140"/>
    </row>
    <row r="20" spans="2:16" s="684" customFormat="1" ht="25.5" customHeight="1">
      <c r="B20" s="1135" t="s">
        <v>86</v>
      </c>
      <c r="C20" s="732" t="s">
        <v>362</v>
      </c>
      <c r="D20" s="732"/>
      <c r="E20" s="732"/>
      <c r="F20" s="732"/>
      <c r="G20" s="732"/>
      <c r="H20" s="733"/>
      <c r="I20" s="733"/>
      <c r="J20" s="732"/>
      <c r="K20" s="713">
        <f>K14+K19</f>
        <v>0</v>
      </c>
      <c r="L20" s="714" t="e">
        <f>M20/K20</f>
        <v>#DIV/0!</v>
      </c>
      <c r="M20" s="715">
        <f>M14+M19</f>
        <v>0</v>
      </c>
      <c r="N20" s="1136"/>
    </row>
    <row r="21" spans="2:16" hidden="1">
      <c r="B21" s="734"/>
      <c r="C21" s="735" t="s">
        <v>363</v>
      </c>
      <c r="D21" s="679"/>
      <c r="E21" s="679"/>
      <c r="F21" s="678"/>
      <c r="G21" s="678"/>
      <c r="H21" s="678"/>
      <c r="I21" s="678"/>
      <c r="J21" s="678"/>
      <c r="K21" s="683"/>
      <c r="L21" s="678"/>
      <c r="M21" s="736"/>
      <c r="N21" s="736"/>
    </row>
    <row r="22" spans="2:16" ht="25.5" hidden="1">
      <c r="B22" s="737"/>
      <c r="C22" s="686" t="s">
        <v>163</v>
      </c>
      <c r="D22" s="687" t="s">
        <v>240</v>
      </c>
      <c r="E22" s="687" t="s">
        <v>241</v>
      </c>
      <c r="F22" s="687" t="s">
        <v>242</v>
      </c>
      <c r="G22" s="687" t="s">
        <v>257</v>
      </c>
      <c r="H22" s="687" t="s">
        <v>52</v>
      </c>
      <c r="I22" s="687" t="s">
        <v>302</v>
      </c>
      <c r="J22" s="687" t="s">
        <v>247</v>
      </c>
      <c r="K22" s="687" t="s">
        <v>155</v>
      </c>
      <c r="L22" s="687" t="s">
        <v>248</v>
      </c>
      <c r="M22" s="725" t="s">
        <v>165</v>
      </c>
      <c r="N22" s="725" t="s">
        <v>80</v>
      </c>
    </row>
    <row r="23" spans="2:16" s="744" customFormat="1" hidden="1">
      <c r="B23" s="738"/>
      <c r="C23" s="694"/>
      <c r="D23" s="695"/>
      <c r="E23" s="695"/>
      <c r="F23" s="696"/>
      <c r="G23" s="697"/>
      <c r="H23" s="697"/>
      <c r="I23" s="698"/>
      <c r="J23" s="739"/>
      <c r="K23" s="740"/>
      <c r="L23" s="701"/>
      <c r="M23" s="741"/>
      <c r="N23" s="703"/>
      <c r="O23" s="742"/>
      <c r="P23" s="743"/>
    </row>
    <row r="24" spans="2:16" s="744" customFormat="1" hidden="1">
      <c r="B24" s="745"/>
      <c r="C24" s="694"/>
      <c r="D24" s="695"/>
      <c r="E24" s="695"/>
      <c r="F24" s="696"/>
      <c r="G24" s="697"/>
      <c r="H24" s="697"/>
      <c r="I24" s="698"/>
      <c r="J24" s="739"/>
      <c r="K24" s="740"/>
      <c r="L24" s="701"/>
      <c r="M24" s="741"/>
      <c r="N24" s="703"/>
      <c r="O24" s="742"/>
      <c r="P24" s="743"/>
    </row>
    <row r="25" spans="2:16" ht="18" hidden="1" customHeight="1">
      <c r="B25" s="746" t="s">
        <v>86</v>
      </c>
      <c r="C25" s="747" t="s">
        <v>361</v>
      </c>
      <c r="D25" s="748"/>
      <c r="E25" s="748"/>
      <c r="F25" s="748"/>
      <c r="G25" s="748"/>
      <c r="H25" s="749"/>
      <c r="I25" s="749"/>
      <c r="J25" s="748"/>
      <c r="K25" s="750">
        <f>SUM(K22:K23)</f>
        <v>0</v>
      </c>
      <c r="L25" s="751" t="e">
        <f>M25/K25</f>
        <v>#DIV/0!</v>
      </c>
      <c r="M25" s="752">
        <f>SUM(M22:M23)</f>
        <v>0</v>
      </c>
      <c r="N25" s="752"/>
    </row>
    <row r="26" spans="2:16">
      <c r="B26" s="753"/>
      <c r="C26" s="678"/>
      <c r="D26" s="679"/>
      <c r="E26" s="679"/>
      <c r="F26" s="754"/>
      <c r="G26" s="679"/>
      <c r="H26" s="679"/>
      <c r="I26" s="679"/>
      <c r="J26" s="679"/>
      <c r="K26" s="679"/>
      <c r="L26" s="678"/>
      <c r="M26" s="755"/>
      <c r="N26" s="755"/>
    </row>
    <row r="27" spans="2:16">
      <c r="B27" s="753"/>
      <c r="C27" s="678"/>
      <c r="D27" s="679"/>
      <c r="E27" s="679"/>
      <c r="F27" s="754"/>
      <c r="G27" s="679"/>
      <c r="H27" s="679"/>
      <c r="I27" s="679"/>
      <c r="J27" s="679"/>
      <c r="K27" s="679"/>
      <c r="L27" s="678"/>
      <c r="M27" s="755"/>
      <c r="N27" s="755"/>
    </row>
    <row r="28" spans="2:16">
      <c r="B28" s="753"/>
      <c r="C28" s="678"/>
      <c r="D28" s="679"/>
      <c r="E28" s="679"/>
      <c r="F28" s="754"/>
      <c r="G28" s="679"/>
      <c r="H28" s="679"/>
      <c r="I28" s="679"/>
      <c r="J28" s="679"/>
      <c r="K28" s="679"/>
      <c r="L28" s="678"/>
      <c r="M28" s="755"/>
      <c r="N28" s="755"/>
    </row>
    <row r="29" spans="2:16">
      <c r="B29" s="756"/>
      <c r="C29" s="678"/>
      <c r="D29" s="757"/>
      <c r="E29" s="758"/>
      <c r="F29" s="754"/>
      <c r="G29" s="679"/>
      <c r="H29" s="679"/>
      <c r="I29" s="679"/>
      <c r="J29" s="679"/>
      <c r="K29" s="679"/>
      <c r="L29" s="678"/>
      <c r="M29" s="755"/>
      <c r="N29" s="755"/>
    </row>
    <row r="30" spans="2:16">
      <c r="B30" s="734" t="s">
        <v>384</v>
      </c>
      <c r="C30" s="683"/>
      <c r="D30" s="758"/>
      <c r="E30" s="679"/>
      <c r="F30" s="683"/>
      <c r="G30" s="679" t="s">
        <v>383</v>
      </c>
      <c r="H30" s="679"/>
      <c r="I30" s="683"/>
      <c r="J30" s="679"/>
      <c r="K30" s="679"/>
      <c r="L30" s="679"/>
      <c r="M30" s="755"/>
      <c r="N30" s="755"/>
    </row>
    <row r="31" spans="2:16" ht="13.5" thickBot="1">
      <c r="B31" s="759"/>
      <c r="C31" s="760"/>
      <c r="D31" s="761"/>
      <c r="E31" s="762"/>
      <c r="F31" s="761"/>
      <c r="G31" s="761"/>
      <c r="H31" s="761"/>
      <c r="I31" s="761"/>
      <c r="J31" s="761"/>
      <c r="K31" s="763"/>
      <c r="L31" s="764"/>
      <c r="M31" s="765"/>
      <c r="N31" s="765"/>
    </row>
    <row r="38" spans="8:14">
      <c r="J38" s="766"/>
      <c r="K38" s="766"/>
      <c r="L38" s="766"/>
      <c r="M38" s="766"/>
      <c r="N38" s="766"/>
    </row>
    <row r="39" spans="8:14">
      <c r="J39" s="766"/>
      <c r="K39" s="147"/>
      <c r="L39" s="147"/>
      <c r="M39" s="766"/>
      <c r="N39" s="766"/>
    </row>
    <row r="40" spans="8:14">
      <c r="J40" s="766"/>
      <c r="K40" s="767"/>
      <c r="L40" s="767"/>
      <c r="M40" s="766"/>
      <c r="N40" s="766"/>
    </row>
    <row r="41" spans="8:14">
      <c r="J41" s="766"/>
      <c r="K41" s="768"/>
      <c r="L41" s="768"/>
      <c r="M41" s="766"/>
      <c r="N41" s="766"/>
    </row>
    <row r="42" spans="8:14">
      <c r="H42" s="766"/>
      <c r="I42" s="766"/>
      <c r="J42" s="766"/>
      <c r="K42" s="768"/>
      <c r="L42" s="769"/>
      <c r="M42" s="766"/>
      <c r="N42" s="766"/>
    </row>
    <row r="43" spans="8:14">
      <c r="H43" s="766"/>
      <c r="I43" s="766"/>
      <c r="J43" s="147"/>
      <c r="K43" s="770"/>
      <c r="L43" s="766"/>
      <c r="M43" s="766"/>
      <c r="N43" s="766"/>
    </row>
    <row r="44" spans="8:14">
      <c r="H44" s="766"/>
      <c r="I44" s="766"/>
      <c r="J44" s="767"/>
      <c r="K44" s="768"/>
      <c r="L44" s="766"/>
      <c r="M44" s="766"/>
      <c r="N44" s="766"/>
    </row>
    <row r="45" spans="8:14">
      <c r="H45" s="766"/>
      <c r="I45" s="766"/>
      <c r="J45" s="771"/>
      <c r="K45" s="772"/>
      <c r="L45" s="766"/>
      <c r="M45" s="766"/>
      <c r="N45" s="766"/>
    </row>
    <row r="46" spans="8:14">
      <c r="H46" s="766"/>
      <c r="I46" s="766"/>
      <c r="J46" s="771"/>
      <c r="K46" s="772"/>
      <c r="L46" s="766"/>
      <c r="M46" s="766"/>
      <c r="N46" s="766"/>
    </row>
    <row r="47" spans="8:14">
      <c r="H47" s="766"/>
      <c r="I47" s="766"/>
      <c r="J47" s="771"/>
      <c r="K47" s="772"/>
      <c r="L47" s="766"/>
      <c r="M47" s="766"/>
      <c r="N47" s="766"/>
    </row>
    <row r="48" spans="8:14">
      <c r="H48" s="766"/>
      <c r="I48" s="766"/>
      <c r="J48" s="771"/>
      <c r="K48" s="772"/>
      <c r="L48" s="766"/>
      <c r="M48" s="766"/>
      <c r="N48" s="766"/>
    </row>
    <row r="49" spans="8:14">
      <c r="H49" s="766"/>
      <c r="I49" s="766"/>
      <c r="J49" s="773"/>
      <c r="K49" s="774"/>
      <c r="L49" s="766"/>
      <c r="M49" s="766"/>
      <c r="N49" s="766"/>
    </row>
    <row r="50" spans="8:14">
      <c r="H50" s="766"/>
      <c r="I50" s="766"/>
      <c r="J50" s="771"/>
      <c r="K50" s="772"/>
      <c r="L50" s="766"/>
      <c r="M50" s="766"/>
      <c r="N50" s="766"/>
    </row>
    <row r="51" spans="8:14">
      <c r="H51" s="766"/>
      <c r="I51" s="766"/>
      <c r="J51" s="771"/>
      <c r="K51" s="772"/>
      <c r="L51" s="766"/>
      <c r="M51" s="766"/>
      <c r="N51" s="766"/>
    </row>
    <row r="52" spans="8:14">
      <c r="H52" s="766"/>
      <c r="I52" s="766"/>
      <c r="J52" s="773"/>
      <c r="K52" s="775"/>
      <c r="L52" s="766"/>
      <c r="M52" s="766"/>
      <c r="N52" s="766"/>
    </row>
    <row r="53" spans="8:14">
      <c r="H53" s="766"/>
      <c r="I53" s="766"/>
      <c r="J53" s="766"/>
      <c r="K53" s="766"/>
      <c r="L53" s="766"/>
      <c r="M53" s="766"/>
      <c r="N53" s="766"/>
    </row>
    <row r="54" spans="8:14">
      <c r="H54" s="766"/>
      <c r="I54" s="766"/>
      <c r="J54" s="768"/>
      <c r="K54" s="776"/>
      <c r="L54" s="766"/>
      <c r="M54" s="766"/>
      <c r="N54" s="766"/>
    </row>
    <row r="55" spans="8:14">
      <c r="H55" s="766"/>
      <c r="I55" s="766"/>
      <c r="J55" s="768"/>
      <c r="K55" s="766"/>
      <c r="L55" s="766"/>
      <c r="M55" s="766"/>
      <c r="N55" s="766"/>
    </row>
    <row r="56" spans="8:14">
      <c r="I56" s="766"/>
      <c r="J56" s="766"/>
      <c r="K56" s="766"/>
      <c r="L56" s="766"/>
    </row>
    <row r="57" spans="8:14">
      <c r="I57" s="766"/>
      <c r="J57" s="766"/>
      <c r="K57" s="766"/>
      <c r="L57" s="766"/>
    </row>
    <row r="58" spans="8:14">
      <c r="I58" s="766"/>
      <c r="J58" s="766"/>
      <c r="K58" s="766"/>
      <c r="L58" s="766"/>
    </row>
    <row r="59" spans="8:14">
      <c r="I59" s="766"/>
      <c r="J59" s="766"/>
      <c r="K59" s="766"/>
      <c r="L59" s="766"/>
    </row>
    <row r="60" spans="8:14">
      <c r="I60" s="766"/>
      <c r="J60" s="766"/>
      <c r="K60" s="766"/>
      <c r="L60" s="766"/>
    </row>
    <row r="61" spans="8:14">
      <c r="I61" s="766"/>
      <c r="J61" s="766"/>
      <c r="K61" s="766"/>
      <c r="L61" s="766"/>
    </row>
  </sheetData>
  <mergeCells count="1">
    <mergeCell ref="B3:C3"/>
  </mergeCells>
  <pageMargins left="0.7" right="0.7" top="0.75" bottom="0.75" header="0.3" footer="0.3"/>
  <pageSetup scale="36" orientation="landscape" r:id="rId1"/>
  <headerFooter>
    <oddHeader>&amp;C&amp;"-,Bold"&amp;36APPENDIX  J 2</oddHeader>
  </headerFooter>
  <ignoredErrors>
    <ignoredError sqref="L19 L14" formula="1"/>
    <ignoredError sqref="C5:G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N35"/>
  <sheetViews>
    <sheetView view="pageBreakPreview" topLeftCell="A4" zoomScale="71" zoomScaleNormal="100" zoomScaleSheetLayoutView="71" workbookViewId="0">
      <selection activeCell="I32" sqref="I32"/>
    </sheetView>
  </sheetViews>
  <sheetFormatPr defaultColWidth="9.140625" defaultRowHeight="15"/>
  <cols>
    <col min="1" max="1" width="9.140625" style="650"/>
    <col min="2" max="2" width="35.5703125" style="650" customWidth="1"/>
    <col min="3" max="3" width="27.5703125" style="650" hidden="1" customWidth="1"/>
    <col min="4" max="4" width="12.85546875" style="650" hidden="1" customWidth="1"/>
    <col min="5" max="5" width="12.28515625" style="650" customWidth="1"/>
    <col min="6" max="6" width="10.7109375" style="650" customWidth="1"/>
    <col min="7" max="7" width="19" style="650" customWidth="1"/>
    <col min="8" max="8" width="12.7109375" style="650" customWidth="1"/>
    <col min="9" max="9" width="15.140625" style="650" customWidth="1"/>
    <col min="10" max="10" width="15.7109375" style="650" customWidth="1"/>
    <col min="11" max="11" width="26.5703125" style="650" customWidth="1"/>
    <col min="12" max="12" width="11" style="650" hidden="1" customWidth="1"/>
    <col min="13" max="14" width="11.85546875" style="650" hidden="1" customWidth="1"/>
    <col min="15" max="16384" width="9.140625" style="650"/>
  </cols>
  <sheetData>
    <row r="2" spans="2:14" ht="15.75" thickBot="1"/>
    <row r="3" spans="2:14" ht="47.25" customHeight="1">
      <c r="B3" s="1656" t="s">
        <v>274</v>
      </c>
      <c r="C3" s="1657"/>
      <c r="D3" s="1657"/>
      <c r="E3" s="1657"/>
      <c r="F3" s="1657"/>
      <c r="G3" s="1657"/>
      <c r="H3" s="1657"/>
      <c r="I3" s="1657"/>
      <c r="J3" s="1657"/>
      <c r="K3" s="1657"/>
      <c r="L3" s="1657"/>
      <c r="M3" s="1657"/>
      <c r="N3" s="1657"/>
    </row>
    <row r="4" spans="2:14" ht="45">
      <c r="B4" s="1658" t="s">
        <v>1</v>
      </c>
      <c r="C4" s="1658" t="s">
        <v>1</v>
      </c>
      <c r="D4" s="964" t="s">
        <v>275</v>
      </c>
      <c r="E4" s="1658" t="s">
        <v>276</v>
      </c>
      <c r="F4" s="1658"/>
      <c r="G4" s="1658"/>
      <c r="H4" s="1658"/>
      <c r="I4" s="1658"/>
      <c r="J4" s="1658"/>
      <c r="K4" s="396" t="s">
        <v>277</v>
      </c>
      <c r="L4" s="396" t="s">
        <v>269</v>
      </c>
      <c r="M4" s="396" t="s">
        <v>278</v>
      </c>
      <c r="N4" s="396" t="s">
        <v>279</v>
      </c>
    </row>
    <row r="5" spans="2:14" ht="32.25" customHeight="1">
      <c r="B5" s="1658"/>
      <c r="C5" s="1658"/>
      <c r="D5" s="964"/>
      <c r="E5" s="964" t="s">
        <v>59</v>
      </c>
      <c r="F5" s="964" t="s">
        <v>280</v>
      </c>
      <c r="G5" s="964" t="s">
        <v>471</v>
      </c>
      <c r="H5" s="964" t="s">
        <v>281</v>
      </c>
      <c r="I5" s="964" t="s">
        <v>159</v>
      </c>
      <c r="J5" s="964" t="s">
        <v>282</v>
      </c>
      <c r="K5" s="396"/>
      <c r="L5" s="396" t="s">
        <v>283</v>
      </c>
      <c r="M5" s="396" t="s">
        <v>284</v>
      </c>
      <c r="N5" s="396"/>
    </row>
    <row r="6" spans="2:14" ht="22.5" customHeight="1">
      <c r="B6" s="1658"/>
      <c r="C6" s="1658"/>
      <c r="D6" s="964" t="s">
        <v>285</v>
      </c>
      <c r="E6" s="964"/>
      <c r="F6" s="964"/>
      <c r="G6" s="964"/>
      <c r="H6" s="964"/>
      <c r="I6" s="964"/>
      <c r="J6" s="966"/>
      <c r="K6" s="964" t="s">
        <v>287</v>
      </c>
      <c r="L6" s="964"/>
      <c r="M6" s="964"/>
      <c r="N6" s="964"/>
    </row>
    <row r="7" spans="2:14" ht="27.75" customHeight="1">
      <c r="B7" s="87" t="s">
        <v>542</v>
      </c>
      <c r="C7" s="96" t="s">
        <v>288</v>
      </c>
      <c r="D7" s="96"/>
      <c r="E7" s="97">
        <v>1372.51</v>
      </c>
      <c r="F7" s="97">
        <v>833.75</v>
      </c>
      <c r="G7" s="97">
        <v>1097.51</v>
      </c>
      <c r="H7" s="97">
        <v>610.97</v>
      </c>
      <c r="I7" s="97">
        <v>774.66</v>
      </c>
      <c r="J7" s="97">
        <v>250.3</v>
      </c>
      <c r="K7" s="98">
        <f>SUM(E7:J7)</f>
        <v>4939.7000000000007</v>
      </c>
      <c r="L7" s="98"/>
      <c r="M7" s="98"/>
      <c r="N7" s="98"/>
    </row>
    <row r="8" spans="2:14" hidden="1">
      <c r="B8" s="87">
        <v>2017</v>
      </c>
      <c r="C8" s="99" t="s">
        <v>289</v>
      </c>
      <c r="D8" s="96"/>
      <c r="E8" s="97"/>
      <c r="F8" s="101">
        <v>150</v>
      </c>
      <c r="G8" s="101"/>
      <c r="H8" s="101"/>
      <c r="I8" s="101"/>
      <c r="J8" s="101"/>
      <c r="K8" s="106">
        <v>150</v>
      </c>
      <c r="L8" s="106"/>
      <c r="M8" s="106"/>
      <c r="N8" s="106"/>
    </row>
    <row r="9" spans="2:14" hidden="1">
      <c r="B9" s="105"/>
      <c r="C9" s="99" t="s">
        <v>290</v>
      </c>
      <c r="D9" s="96"/>
      <c r="E9" s="97"/>
      <c r="F9" s="101">
        <v>89</v>
      </c>
      <c r="G9" s="101"/>
      <c r="H9" s="101"/>
      <c r="I9" s="101"/>
      <c r="J9" s="101"/>
      <c r="K9" s="106">
        <v>89</v>
      </c>
      <c r="L9" s="37"/>
      <c r="M9" s="37"/>
      <c r="N9" s="37"/>
    </row>
    <row r="10" spans="2:14" hidden="1">
      <c r="B10" s="99"/>
      <c r="C10" s="99" t="s">
        <v>290</v>
      </c>
      <c r="D10" s="104"/>
      <c r="E10" s="100"/>
      <c r="F10" s="100">
        <v>8.3000000000000007</v>
      </c>
      <c r="G10" s="100"/>
      <c r="H10" s="100"/>
      <c r="I10" s="100"/>
      <c r="J10" s="100"/>
      <c r="K10" s="106">
        <v>8.3000000000000007</v>
      </c>
      <c r="L10" s="37"/>
      <c r="M10" s="37"/>
      <c r="N10" s="37"/>
    </row>
    <row r="11" spans="2:14" hidden="1">
      <c r="B11" s="99"/>
      <c r="C11" s="99" t="s">
        <v>290</v>
      </c>
      <c r="D11" s="99"/>
      <c r="E11" s="101"/>
      <c r="F11" s="101">
        <v>13.6</v>
      </c>
      <c r="G11" s="101"/>
      <c r="H11" s="101"/>
      <c r="I11" s="101"/>
      <c r="J11" s="101"/>
      <c r="K11" s="106">
        <v>13.6</v>
      </c>
      <c r="L11" s="37"/>
      <c r="M11" s="37"/>
      <c r="N11" s="37"/>
    </row>
    <row r="12" spans="2:14" hidden="1">
      <c r="B12" s="99"/>
      <c r="C12" s="99" t="s">
        <v>291</v>
      </c>
      <c r="D12" s="99"/>
      <c r="E12" s="101"/>
      <c r="F12" s="101"/>
      <c r="G12" s="101">
        <v>112.7</v>
      </c>
      <c r="H12" s="101"/>
      <c r="I12" s="101"/>
      <c r="J12" s="101"/>
      <c r="K12" s="106">
        <v>112.7</v>
      </c>
      <c r="L12" s="37"/>
      <c r="M12" s="37"/>
      <c r="N12" s="37"/>
    </row>
    <row r="13" spans="2:14" hidden="1">
      <c r="B13" s="99"/>
      <c r="C13" s="99" t="s">
        <v>291</v>
      </c>
      <c r="D13" s="99"/>
      <c r="E13" s="101"/>
      <c r="F13" s="101"/>
      <c r="G13" s="101">
        <v>31.5</v>
      </c>
      <c r="H13" s="101"/>
      <c r="I13" s="101"/>
      <c r="J13" s="101"/>
      <c r="K13" s="106">
        <v>31.5</v>
      </c>
      <c r="L13" s="37"/>
      <c r="M13" s="37"/>
      <c r="N13" s="37"/>
    </row>
    <row r="14" spans="2:14" ht="28.5" hidden="1" customHeight="1">
      <c r="B14" s="396" t="s">
        <v>292</v>
      </c>
      <c r="C14" s="964"/>
      <c r="D14" s="398"/>
      <c r="E14" s="399">
        <v>0</v>
      </c>
      <c r="F14" s="399">
        <v>260.90000000000003</v>
      </c>
      <c r="G14" s="399">
        <v>144.19999999999999</v>
      </c>
      <c r="H14" s="399">
        <v>0</v>
      </c>
      <c r="I14" s="399">
        <v>0</v>
      </c>
      <c r="J14" s="399">
        <v>0</v>
      </c>
      <c r="K14" s="399">
        <f>SUM(E14:J14)</f>
        <v>405.1</v>
      </c>
      <c r="L14" s="400"/>
      <c r="M14" s="400"/>
      <c r="N14" s="400"/>
    </row>
    <row r="15" spans="2:14" hidden="1">
      <c r="B15" s="87">
        <v>2018</v>
      </c>
      <c r="C15" s="99" t="s">
        <v>293</v>
      </c>
      <c r="D15" s="128"/>
      <c r="E15" s="130"/>
      <c r="F15" s="130">
        <v>54.92</v>
      </c>
      <c r="G15" s="130"/>
      <c r="H15" s="130"/>
      <c r="I15" s="130"/>
      <c r="J15" s="130"/>
      <c r="K15" s="399">
        <f t="shared" ref="K15:K25" si="0">SUM(E15:J15)</f>
        <v>54.92</v>
      </c>
      <c r="L15" s="37"/>
      <c r="M15" s="37"/>
      <c r="N15" s="37"/>
    </row>
    <row r="16" spans="2:14" hidden="1">
      <c r="B16" s="99"/>
      <c r="C16" s="99" t="s">
        <v>294</v>
      </c>
      <c r="D16" s="128"/>
      <c r="E16" s="130"/>
      <c r="F16" s="130"/>
      <c r="G16" s="130">
        <v>228</v>
      </c>
      <c r="H16" s="130"/>
      <c r="I16" s="130"/>
      <c r="J16" s="130"/>
      <c r="K16" s="399">
        <f t="shared" si="0"/>
        <v>228</v>
      </c>
      <c r="L16" s="37"/>
      <c r="M16" s="37"/>
      <c r="N16" s="37"/>
    </row>
    <row r="17" spans="2:14" hidden="1">
      <c r="B17" s="99"/>
      <c r="C17" s="38" t="s">
        <v>295</v>
      </c>
      <c r="D17" s="107"/>
      <c r="E17" s="131"/>
      <c r="F17" s="39"/>
      <c r="G17" s="39"/>
      <c r="H17" s="39"/>
      <c r="I17" s="39">
        <v>14.63</v>
      </c>
      <c r="J17" s="39"/>
      <c r="K17" s="399">
        <f t="shared" si="0"/>
        <v>14.63</v>
      </c>
      <c r="L17" s="37"/>
      <c r="M17" s="37"/>
      <c r="N17" s="37"/>
    </row>
    <row r="18" spans="2:14" hidden="1">
      <c r="B18" s="99"/>
      <c r="C18" s="99" t="s">
        <v>296</v>
      </c>
      <c r="D18" s="107"/>
      <c r="E18" s="131"/>
      <c r="F18" s="39"/>
      <c r="G18" s="39"/>
      <c r="H18" s="39">
        <v>8.34</v>
      </c>
      <c r="I18" s="39">
        <v>47.12</v>
      </c>
      <c r="J18" s="39"/>
      <c r="K18" s="399">
        <f t="shared" si="0"/>
        <v>55.459999999999994</v>
      </c>
      <c r="L18" s="37"/>
      <c r="M18" s="37"/>
      <c r="N18" s="37"/>
    </row>
    <row r="19" spans="2:14" hidden="1">
      <c r="B19" s="105"/>
      <c r="C19" s="99" t="s">
        <v>297</v>
      </c>
      <c r="D19" s="107"/>
      <c r="E19" s="131"/>
      <c r="F19" s="39">
        <v>61.35</v>
      </c>
      <c r="G19" s="39"/>
      <c r="H19" s="39">
        <v>8.93</v>
      </c>
      <c r="I19" s="39">
        <v>55.68</v>
      </c>
      <c r="J19" s="39"/>
      <c r="K19" s="399">
        <f t="shared" si="0"/>
        <v>125.96000000000001</v>
      </c>
      <c r="L19" s="106"/>
      <c r="M19" s="106"/>
      <c r="N19" s="106"/>
    </row>
    <row r="20" spans="2:14" hidden="1">
      <c r="B20" s="99"/>
      <c r="C20" s="99" t="s">
        <v>298</v>
      </c>
      <c r="D20" s="37"/>
      <c r="E20" s="39"/>
      <c r="F20" s="39">
        <v>25.83</v>
      </c>
      <c r="G20" s="39"/>
      <c r="H20" s="39"/>
      <c r="I20" s="39"/>
      <c r="J20" s="39"/>
      <c r="K20" s="399">
        <f t="shared" si="0"/>
        <v>25.83</v>
      </c>
      <c r="L20" s="37"/>
      <c r="M20" s="37"/>
      <c r="N20" s="37"/>
    </row>
    <row r="21" spans="2:14" hidden="1">
      <c r="B21" s="99"/>
      <c r="C21" s="99" t="s">
        <v>299</v>
      </c>
      <c r="D21" s="37"/>
      <c r="E21" s="39"/>
      <c r="F21" s="39"/>
      <c r="G21" s="39">
        <v>37.5</v>
      </c>
      <c r="H21" s="39"/>
      <c r="I21" s="39"/>
      <c r="J21" s="39"/>
      <c r="K21" s="399">
        <f t="shared" si="0"/>
        <v>37.5</v>
      </c>
      <c r="L21" s="37"/>
      <c r="M21" s="37"/>
      <c r="N21" s="37"/>
    </row>
    <row r="22" spans="2:14" hidden="1">
      <c r="B22" s="99"/>
      <c r="C22" s="99"/>
      <c r="D22" s="37"/>
      <c r="E22" s="39"/>
      <c r="F22" s="39"/>
      <c r="G22" s="39"/>
      <c r="H22" s="39"/>
      <c r="I22" s="39"/>
      <c r="J22" s="39"/>
      <c r="K22" s="399">
        <f t="shared" si="0"/>
        <v>0</v>
      </c>
      <c r="L22" s="37"/>
      <c r="M22" s="37"/>
      <c r="N22" s="37"/>
    </row>
    <row r="23" spans="2:14" hidden="1">
      <c r="B23" s="105"/>
      <c r="C23" s="96"/>
      <c r="D23" s="128"/>
      <c r="E23" s="130"/>
      <c r="F23" s="130"/>
      <c r="G23" s="130"/>
      <c r="H23" s="130"/>
      <c r="I23" s="130"/>
      <c r="J23" s="130"/>
      <c r="K23" s="399">
        <f t="shared" si="0"/>
        <v>0</v>
      </c>
      <c r="L23" s="37"/>
      <c r="M23" s="37"/>
      <c r="N23" s="37"/>
    </row>
    <row r="24" spans="2:14" s="206" customFormat="1" ht="32.25" customHeight="1">
      <c r="B24" s="396" t="s">
        <v>311</v>
      </c>
      <c r="C24" s="1017"/>
      <c r="D24" s="398"/>
      <c r="E24" s="399">
        <v>0</v>
      </c>
      <c r="F24" s="399">
        <v>312.64653599999991</v>
      </c>
      <c r="G24" s="399">
        <v>300.29000000000002</v>
      </c>
      <c r="H24" s="399">
        <v>87.071863000000008</v>
      </c>
      <c r="I24" s="399">
        <v>167.52999999999997</v>
      </c>
      <c r="J24" s="399">
        <v>0</v>
      </c>
      <c r="K24" s="399">
        <f t="shared" ref="K24" si="1">SUM(E24:J24)</f>
        <v>867.53839899999991</v>
      </c>
      <c r="L24" s="400"/>
      <c r="M24" s="400"/>
      <c r="N24" s="400"/>
    </row>
    <row r="25" spans="2:14" s="206" customFormat="1" ht="32.25" customHeight="1">
      <c r="B25" s="396" t="s">
        <v>633</v>
      </c>
      <c r="C25" s="964"/>
      <c r="D25" s="398"/>
      <c r="E25" s="399">
        <f>E26-E24-E14</f>
        <v>0</v>
      </c>
      <c r="F25" s="399">
        <f t="shared" ref="F25:J25" si="2">F26-F24-F14</f>
        <v>144.85346400000003</v>
      </c>
      <c r="G25" s="399">
        <f t="shared" si="2"/>
        <v>279</v>
      </c>
      <c r="H25" s="399">
        <f t="shared" si="2"/>
        <v>36.958136999999979</v>
      </c>
      <c r="I25" s="399">
        <f t="shared" si="2"/>
        <v>40.809000000000026</v>
      </c>
      <c r="J25" s="399">
        <f t="shared" si="2"/>
        <v>250.3</v>
      </c>
      <c r="K25" s="399">
        <f t="shared" si="0"/>
        <v>751.92060100000003</v>
      </c>
      <c r="L25" s="400"/>
      <c r="M25" s="400"/>
      <c r="N25" s="400"/>
    </row>
    <row r="26" spans="2:14" s="206" customFormat="1" ht="41.25" customHeight="1">
      <c r="B26" s="102" t="s">
        <v>300</v>
      </c>
      <c r="C26" s="103"/>
      <c r="D26" s="127"/>
      <c r="E26" s="129">
        <v>0</v>
      </c>
      <c r="F26" s="129">
        <v>718.4</v>
      </c>
      <c r="G26" s="129">
        <v>723.49</v>
      </c>
      <c r="H26" s="129">
        <v>124.02999999999999</v>
      </c>
      <c r="I26" s="129">
        <v>208.339</v>
      </c>
      <c r="J26" s="129">
        <v>250.3</v>
      </c>
      <c r="K26" s="1099">
        <f>SUM(E26:J26)</f>
        <v>2024.5589999999997</v>
      </c>
      <c r="L26" s="476"/>
      <c r="M26" s="476"/>
      <c r="N26" s="476"/>
    </row>
    <row r="27" spans="2:14" s="206" customFormat="1" ht="55.5" customHeight="1">
      <c r="B27" s="471" t="s">
        <v>301</v>
      </c>
      <c r="C27" s="472"/>
      <c r="D27" s="473"/>
      <c r="E27" s="474">
        <f>-1*(E26-E7)</f>
        <v>1372.51</v>
      </c>
      <c r="F27" s="474">
        <f t="shared" ref="F27:J27" si="3">-1*(F26-F7)</f>
        <v>115.35000000000002</v>
      </c>
      <c r="G27" s="474">
        <f t="shared" si="3"/>
        <v>374.02</v>
      </c>
      <c r="H27" s="474">
        <f t="shared" si="3"/>
        <v>486.94000000000005</v>
      </c>
      <c r="I27" s="474">
        <f t="shared" si="3"/>
        <v>566.32099999999991</v>
      </c>
      <c r="J27" s="474">
        <f t="shared" si="3"/>
        <v>0</v>
      </c>
      <c r="K27" s="967">
        <f>SUM(E27:J27)</f>
        <v>2915.1410000000001</v>
      </c>
      <c r="L27" s="475"/>
      <c r="M27" s="475"/>
      <c r="N27" s="475"/>
    </row>
    <row r="29" spans="2:14">
      <c r="G29" s="1030"/>
    </row>
    <row r="30" spans="2:14">
      <c r="E30" s="1030"/>
      <c r="F30" s="1030"/>
      <c r="G30" s="1030"/>
      <c r="H30" s="1030"/>
      <c r="I30" s="1030"/>
    </row>
    <row r="31" spans="2:14">
      <c r="B31" s="1030"/>
    </row>
    <row r="35" spans="5:9">
      <c r="E35" s="1030"/>
      <c r="F35" s="1030"/>
      <c r="G35" s="1030"/>
      <c r="H35" s="1030"/>
      <c r="I35" s="1030"/>
    </row>
  </sheetData>
  <mergeCells count="4">
    <mergeCell ref="B3:N3"/>
    <mergeCell ref="B4:B6"/>
    <mergeCell ref="C4:C6"/>
    <mergeCell ref="E4:J4"/>
  </mergeCells>
  <pageMargins left="0.7" right="0.7" top="0.75" bottom="0.75" header="0.3" footer="0.3"/>
  <pageSetup paperSize="9" scale="85" orientation="landscape" horizontalDpi="4294967295" verticalDpi="4294967295" r:id="rId1"/>
  <headerFooter>
    <oddHeader>&amp;C&amp;"-,Bold"&amp;36APPENDIX   J2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S82"/>
  <sheetViews>
    <sheetView topLeftCell="E1" zoomScale="60" zoomScaleNormal="60" workbookViewId="0">
      <selection activeCell="B36" sqref="B36:P37"/>
    </sheetView>
  </sheetViews>
  <sheetFormatPr defaultColWidth="8.85546875" defaultRowHeight="15.75"/>
  <cols>
    <col min="1" max="1" width="8.85546875" style="315"/>
    <col min="2" max="2" width="7.85546875" style="320" customWidth="1"/>
    <col min="3" max="3" width="42" style="320" customWidth="1"/>
    <col min="4" max="4" width="18.7109375" style="320" customWidth="1"/>
    <col min="5" max="5" width="17.140625" style="320" customWidth="1"/>
    <col min="6" max="6" width="26" style="320" customWidth="1"/>
    <col min="7" max="7" width="22.42578125" style="320" customWidth="1"/>
    <col min="8" max="8" width="18.85546875" style="320" customWidth="1"/>
    <col min="9" max="9" width="12.85546875" style="330" customWidth="1"/>
    <col min="10" max="10" width="43" style="320" customWidth="1"/>
    <col min="11" max="11" width="18" style="320" customWidth="1"/>
    <col min="12" max="12" width="18.7109375" style="320" customWidth="1"/>
    <col min="13" max="13" width="28.28515625" style="320" customWidth="1"/>
    <col min="14" max="14" width="19.28515625" style="320" customWidth="1"/>
    <col min="15" max="15" width="23.85546875" style="320" customWidth="1"/>
    <col min="16" max="16" width="15.7109375" style="315" customWidth="1"/>
    <col min="17" max="17" width="18.7109375" style="315" bestFit="1" customWidth="1"/>
    <col min="18" max="18" width="17" style="315" bestFit="1" customWidth="1"/>
    <col min="19" max="19" width="18.7109375" style="315" customWidth="1"/>
    <col min="20" max="16384" width="8.85546875" style="315"/>
  </cols>
  <sheetData>
    <row r="1" spans="2:16">
      <c r="B1" s="313"/>
      <c r="C1" s="314"/>
      <c r="D1" s="314"/>
      <c r="E1" s="314"/>
      <c r="F1" s="314"/>
      <c r="G1" s="314"/>
      <c r="H1" s="314"/>
      <c r="I1" s="328"/>
      <c r="J1" s="314"/>
      <c r="K1" s="314"/>
      <c r="L1" s="314"/>
      <c r="M1" s="315"/>
      <c r="N1" s="315"/>
      <c r="O1" s="315"/>
    </row>
    <row r="2" spans="2:16" ht="16.5" thickBot="1">
      <c r="B2" s="315"/>
      <c r="C2" s="315"/>
      <c r="D2" s="315"/>
      <c r="E2" s="315"/>
      <c r="F2" s="315"/>
      <c r="G2" s="315"/>
      <c r="H2" s="315"/>
      <c r="I2" s="329"/>
      <c r="J2" s="315"/>
      <c r="K2" s="315"/>
      <c r="L2" s="315"/>
      <c r="M2" s="315"/>
      <c r="N2" s="315"/>
      <c r="O2" s="315"/>
    </row>
    <row r="3" spans="2:16" ht="51.75" customHeight="1">
      <c r="B3" s="1662" t="s">
        <v>692</v>
      </c>
      <c r="C3" s="1663"/>
      <c r="D3" s="1663"/>
      <c r="E3" s="1663"/>
      <c r="F3" s="1663"/>
      <c r="G3" s="1663"/>
      <c r="H3" s="1663"/>
      <c r="I3" s="1663"/>
      <c r="J3" s="1663"/>
      <c r="K3" s="1663"/>
      <c r="L3" s="1663"/>
      <c r="M3" s="1663"/>
      <c r="N3" s="1663"/>
      <c r="O3" s="1663"/>
      <c r="P3" s="1664"/>
    </row>
    <row r="4" spans="2:16" ht="15.75" customHeight="1">
      <c r="B4" s="494">
        <v>1</v>
      </c>
      <c r="C4" s="492" t="s">
        <v>227</v>
      </c>
      <c r="D4" s="486" t="s">
        <v>228</v>
      </c>
      <c r="E4" s="486" t="s">
        <v>229</v>
      </c>
      <c r="F4" s="486" t="s">
        <v>230</v>
      </c>
      <c r="G4" s="486" t="s">
        <v>231</v>
      </c>
      <c r="H4" s="486">
        <v>7</v>
      </c>
      <c r="I4" s="493">
        <v>8</v>
      </c>
      <c r="J4" s="486">
        <v>9</v>
      </c>
      <c r="K4" s="486">
        <v>10</v>
      </c>
      <c r="L4" s="486">
        <v>11</v>
      </c>
      <c r="M4" s="486">
        <v>12</v>
      </c>
      <c r="N4" s="487">
        <v>13</v>
      </c>
      <c r="O4" s="487">
        <v>14</v>
      </c>
      <c r="P4" s="515"/>
    </row>
    <row r="5" spans="2:16" ht="29.25" customHeight="1">
      <c r="B5" s="494"/>
      <c r="C5" s="487" t="s">
        <v>329</v>
      </c>
      <c r="D5" s="486" t="s">
        <v>86</v>
      </c>
      <c r="E5" s="486"/>
      <c r="F5" s="486"/>
      <c r="G5" s="486"/>
      <c r="H5" s="486"/>
      <c r="I5" s="493"/>
      <c r="J5" s="494"/>
      <c r="K5" s="486"/>
      <c r="L5" s="486"/>
      <c r="M5" s="486"/>
      <c r="N5" s="487" t="s">
        <v>333</v>
      </c>
      <c r="O5" s="487" t="s">
        <v>334</v>
      </c>
      <c r="P5" s="515"/>
    </row>
    <row r="6" spans="2:16" s="316" customFormat="1" ht="32.25" customHeight="1">
      <c r="B6" s="516"/>
      <c r="C6" s="483" t="s">
        <v>163</v>
      </c>
      <c r="D6" s="484" t="s">
        <v>240</v>
      </c>
      <c r="E6" s="484" t="s">
        <v>241</v>
      </c>
      <c r="F6" s="484" t="s">
        <v>242</v>
      </c>
      <c r="G6" s="484" t="s">
        <v>243</v>
      </c>
      <c r="H6" s="484" t="s">
        <v>52</v>
      </c>
      <c r="I6" s="484" t="s">
        <v>302</v>
      </c>
      <c r="J6" s="484" t="s">
        <v>247</v>
      </c>
      <c r="K6" s="484" t="s">
        <v>53</v>
      </c>
      <c r="L6" s="484" t="s">
        <v>248</v>
      </c>
      <c r="M6" s="517" t="s">
        <v>165</v>
      </c>
      <c r="N6" s="518"/>
      <c r="O6" s="518"/>
      <c r="P6" s="517" t="s">
        <v>156</v>
      </c>
    </row>
    <row r="7" spans="2:16" s="317" customFormat="1" ht="18.75">
      <c r="B7" s="519" t="s">
        <v>232</v>
      </c>
      <c r="C7" s="479" t="s">
        <v>38</v>
      </c>
      <c r="D7" s="480" t="s">
        <v>240</v>
      </c>
      <c r="E7" s="480" t="s">
        <v>241</v>
      </c>
      <c r="F7" s="480" t="s">
        <v>242</v>
      </c>
      <c r="G7" s="480" t="s">
        <v>243</v>
      </c>
      <c r="H7" s="480" t="s">
        <v>52</v>
      </c>
      <c r="I7" s="480" t="s">
        <v>302</v>
      </c>
      <c r="J7" s="480" t="s">
        <v>247</v>
      </c>
      <c r="K7" s="480" t="s">
        <v>53</v>
      </c>
      <c r="L7" s="480" t="s">
        <v>248</v>
      </c>
      <c r="M7" s="482" t="s">
        <v>165</v>
      </c>
      <c r="N7" s="520"/>
      <c r="O7" s="520"/>
      <c r="P7" s="521"/>
    </row>
    <row r="8" spans="2:16">
      <c r="B8" s="522"/>
      <c r="C8" s="495"/>
      <c r="D8" s="496"/>
      <c r="E8" s="496"/>
      <c r="F8" s="497"/>
      <c r="G8" s="497"/>
      <c r="H8" s="497"/>
      <c r="I8" s="321"/>
      <c r="J8" s="499"/>
      <c r="K8" s="500"/>
      <c r="L8" s="501"/>
      <c r="M8" s="505"/>
      <c r="N8" s="501"/>
      <c r="O8" s="506"/>
      <c r="P8" s="523"/>
    </row>
    <row r="9" spans="2:16">
      <c r="B9" s="522"/>
      <c r="C9" s="495"/>
      <c r="D9" s="496"/>
      <c r="E9" s="496"/>
      <c r="F9" s="497"/>
      <c r="G9" s="497"/>
      <c r="H9" s="497"/>
      <c r="I9" s="321"/>
      <c r="J9" s="499"/>
      <c r="K9" s="500"/>
      <c r="L9" s="501"/>
      <c r="M9" s="505"/>
      <c r="N9" s="501"/>
      <c r="O9" s="506"/>
      <c r="P9" s="523"/>
    </row>
    <row r="10" spans="2:16" s="318" customFormat="1" ht="30" customHeight="1">
      <c r="B10" s="524"/>
      <c r="C10" s="1665" t="s">
        <v>332</v>
      </c>
      <c r="D10" s="1665"/>
      <c r="E10" s="1665"/>
      <c r="F10" s="1665"/>
      <c r="G10" s="1665"/>
      <c r="H10" s="1665"/>
      <c r="I10" s="1665"/>
      <c r="J10" s="1665"/>
      <c r="K10" s="502">
        <f>SUM(K8:K9)</f>
        <v>0</v>
      </c>
      <c r="L10" s="503" t="e">
        <f>M10/K10</f>
        <v>#DIV/0!</v>
      </c>
      <c r="M10" s="504">
        <f>SUM(M8:M9)</f>
        <v>0</v>
      </c>
      <c r="N10" s="525"/>
      <c r="O10" s="526"/>
      <c r="P10" s="527"/>
    </row>
    <row r="11" spans="2:16" s="316" customFormat="1" ht="27.75" customHeight="1">
      <c r="B11" s="528"/>
      <c r="C11" s="477" t="s">
        <v>163</v>
      </c>
      <c r="D11" s="478" t="s">
        <v>240</v>
      </c>
      <c r="E11" s="478" t="s">
        <v>241</v>
      </c>
      <c r="F11" s="478" t="s">
        <v>242</v>
      </c>
      <c r="G11" s="478" t="s">
        <v>243</v>
      </c>
      <c r="H11" s="478" t="s">
        <v>52</v>
      </c>
      <c r="I11" s="478" t="s">
        <v>302</v>
      </c>
      <c r="J11" s="478" t="s">
        <v>247</v>
      </c>
      <c r="K11" s="478" t="s">
        <v>53</v>
      </c>
      <c r="L11" s="478" t="s">
        <v>248</v>
      </c>
      <c r="M11" s="481" t="s">
        <v>165</v>
      </c>
      <c r="N11" s="481"/>
      <c r="O11" s="481"/>
      <c r="P11" s="481" t="s">
        <v>156</v>
      </c>
    </row>
    <row r="12" spans="2:16" s="317" customFormat="1" ht="28.5">
      <c r="B12" s="529" t="s">
        <v>252</v>
      </c>
      <c r="C12" s="485" t="s">
        <v>442</v>
      </c>
      <c r="D12" s="486" t="s">
        <v>240</v>
      </c>
      <c r="E12" s="486" t="s">
        <v>241</v>
      </c>
      <c r="F12" s="486" t="s">
        <v>242</v>
      </c>
      <c r="G12" s="486" t="s">
        <v>243</v>
      </c>
      <c r="H12" s="486" t="s">
        <v>52</v>
      </c>
      <c r="I12" s="486" t="s">
        <v>302</v>
      </c>
      <c r="J12" s="486" t="s">
        <v>247</v>
      </c>
      <c r="K12" s="486" t="s">
        <v>53</v>
      </c>
      <c r="L12" s="486" t="s">
        <v>248</v>
      </c>
      <c r="M12" s="487" t="s">
        <v>165</v>
      </c>
      <c r="N12" s="487" t="s">
        <v>333</v>
      </c>
      <c r="O12" s="487" t="s">
        <v>334</v>
      </c>
      <c r="P12" s="515"/>
    </row>
    <row r="13" spans="2:16">
      <c r="B13" s="522"/>
      <c r="C13" s="495"/>
      <c r="D13" s="1043"/>
      <c r="E13" s="496"/>
      <c r="F13" s="1044"/>
      <c r="G13" s="1045"/>
      <c r="H13" s="1046"/>
      <c r="I13" s="321"/>
      <c r="J13" s="1047"/>
      <c r="K13" s="1048"/>
      <c r="L13" s="1049"/>
      <c r="M13" s="505"/>
      <c r="N13" s="501"/>
      <c r="O13" s="506"/>
      <c r="P13" s="523"/>
    </row>
    <row r="14" spans="2:16">
      <c r="B14" s="522"/>
      <c r="C14" s="495"/>
      <c r="D14" s="1043"/>
      <c r="E14" s="496"/>
      <c r="F14" s="1044"/>
      <c r="G14" s="1045"/>
      <c r="H14" s="1046"/>
      <c r="I14" s="321"/>
      <c r="J14" s="1047"/>
      <c r="K14" s="1048"/>
      <c r="L14" s="1049"/>
      <c r="M14" s="505"/>
      <c r="N14" s="501"/>
      <c r="O14" s="506"/>
      <c r="P14" s="523"/>
    </row>
    <row r="15" spans="2:16">
      <c r="B15" s="522"/>
      <c r="C15" s="495"/>
      <c r="D15" s="1043"/>
      <c r="E15" s="496"/>
      <c r="F15" s="1044"/>
      <c r="G15" s="1045"/>
      <c r="H15" s="1046"/>
      <c r="I15" s="321"/>
      <c r="J15" s="1047"/>
      <c r="K15" s="1048"/>
      <c r="L15" s="1049"/>
      <c r="M15" s="505"/>
      <c r="N15" s="501"/>
      <c r="O15" s="506"/>
      <c r="P15" s="523"/>
    </row>
    <row r="16" spans="2:16">
      <c r="B16" s="522"/>
      <c r="C16" s="495"/>
      <c r="D16" s="1043"/>
      <c r="E16" s="496"/>
      <c r="F16" s="1044"/>
      <c r="G16" s="1045"/>
      <c r="H16" s="1046"/>
      <c r="I16" s="321"/>
      <c r="J16" s="1047"/>
      <c r="K16" s="1048"/>
      <c r="L16" s="1049"/>
      <c r="M16" s="505"/>
      <c r="N16" s="501"/>
      <c r="O16" s="506"/>
      <c r="P16" s="523"/>
    </row>
    <row r="17" spans="2:16">
      <c r="B17" s="522"/>
      <c r="C17" s="495"/>
      <c r="D17" s="1043"/>
      <c r="E17" s="496"/>
      <c r="F17" s="1044"/>
      <c r="G17" s="1045"/>
      <c r="H17" s="1046"/>
      <c r="I17" s="321"/>
      <c r="J17" s="1047"/>
      <c r="K17" s="1048"/>
      <c r="L17" s="1049"/>
      <c r="M17" s="505"/>
      <c r="N17" s="501"/>
      <c r="O17" s="506"/>
      <c r="P17" s="523"/>
    </row>
    <row r="18" spans="2:16" s="318" customFormat="1" ht="20.25">
      <c r="B18" s="530"/>
      <c r="C18" s="1666" t="s">
        <v>335</v>
      </c>
      <c r="D18" s="1666"/>
      <c r="E18" s="1666"/>
      <c r="F18" s="1666"/>
      <c r="G18" s="1666"/>
      <c r="H18" s="1666"/>
      <c r="I18" s="1666"/>
      <c r="J18" s="1666"/>
      <c r="K18" s="507">
        <f>SUM(K13:K17)</f>
        <v>0</v>
      </c>
      <c r="L18" s="508" t="e">
        <f>M18/K18</f>
        <v>#DIV/0!</v>
      </c>
      <c r="M18" s="509">
        <f>SUM(M13:M17)</f>
        <v>0</v>
      </c>
      <c r="N18" s="531" t="e">
        <f>O18/M18</f>
        <v>#DIV/0!</v>
      </c>
      <c r="O18" s="532">
        <f>SUM(O13:O17)</f>
        <v>0</v>
      </c>
      <c r="P18" s="533"/>
    </row>
    <row r="19" spans="2:16" s="319" customFormat="1" ht="20.25">
      <c r="B19" s="1034"/>
      <c r="C19" s="1035"/>
      <c r="D19" s="1036"/>
      <c r="E19" s="1036"/>
      <c r="F19" s="575"/>
      <c r="G19" s="575"/>
      <c r="H19" s="575"/>
      <c r="I19" s="1037"/>
      <c r="J19" s="1038"/>
      <c r="K19" s="1039"/>
      <c r="L19" s="1040"/>
      <c r="M19" s="1041"/>
      <c r="N19" s="1093"/>
      <c r="O19" s="1042"/>
      <c r="P19" s="539"/>
    </row>
    <row r="20" spans="2:16" s="317" customFormat="1" ht="28.5" hidden="1">
      <c r="B20" s="529" t="s">
        <v>645</v>
      </c>
      <c r="C20" s="485" t="s">
        <v>646</v>
      </c>
      <c r="D20" s="486" t="s">
        <v>240</v>
      </c>
      <c r="E20" s="486" t="s">
        <v>241</v>
      </c>
      <c r="F20" s="486" t="s">
        <v>242</v>
      </c>
      <c r="G20" s="486" t="s">
        <v>243</v>
      </c>
      <c r="H20" s="486" t="s">
        <v>52</v>
      </c>
      <c r="I20" s="486" t="s">
        <v>302</v>
      </c>
      <c r="J20" s="486" t="s">
        <v>247</v>
      </c>
      <c r="K20" s="486" t="s">
        <v>53</v>
      </c>
      <c r="L20" s="486" t="s">
        <v>248</v>
      </c>
      <c r="M20" s="487" t="s">
        <v>165</v>
      </c>
      <c r="N20" s="487"/>
      <c r="O20" s="487"/>
      <c r="P20" s="515"/>
    </row>
    <row r="21" spans="2:16" hidden="1">
      <c r="B21" s="522"/>
      <c r="C21" s="495"/>
      <c r="D21" s="496"/>
      <c r="E21" s="496"/>
      <c r="F21" s="497"/>
      <c r="G21" s="497"/>
      <c r="H21" s="497"/>
      <c r="I21" s="321"/>
      <c r="J21" s="499"/>
      <c r="K21" s="500"/>
      <c r="L21" s="501"/>
      <c r="M21" s="505"/>
      <c r="N21" s="501"/>
      <c r="O21" s="506"/>
      <c r="P21" s="523"/>
    </row>
    <row r="22" spans="2:16" hidden="1">
      <c r="B22" s="522"/>
      <c r="C22" s="495"/>
      <c r="D22" s="496"/>
      <c r="E22" s="496"/>
      <c r="F22" s="497"/>
      <c r="G22" s="497"/>
      <c r="H22" s="497"/>
      <c r="I22" s="321"/>
      <c r="J22" s="499"/>
      <c r="K22" s="500"/>
      <c r="L22" s="501"/>
      <c r="M22" s="505"/>
      <c r="N22" s="501"/>
      <c r="O22" s="506"/>
      <c r="P22" s="523"/>
    </row>
    <row r="23" spans="2:16" hidden="1">
      <c r="B23" s="522"/>
      <c r="C23" s="495"/>
      <c r="D23" s="496"/>
      <c r="E23" s="496"/>
      <c r="F23" s="497"/>
      <c r="G23" s="497"/>
      <c r="H23" s="497"/>
      <c r="I23" s="321"/>
      <c r="J23" s="499"/>
      <c r="K23" s="500"/>
      <c r="L23" s="501"/>
      <c r="M23" s="505"/>
      <c r="N23" s="501"/>
      <c r="O23" s="506"/>
      <c r="P23" s="523"/>
    </row>
    <row r="24" spans="2:16" s="318" customFormat="1" ht="20.25" hidden="1">
      <c r="B24" s="530"/>
      <c r="C24" s="1666" t="s">
        <v>335</v>
      </c>
      <c r="D24" s="1666"/>
      <c r="E24" s="1666"/>
      <c r="F24" s="1666"/>
      <c r="G24" s="1666"/>
      <c r="H24" s="1666"/>
      <c r="I24" s="1666"/>
      <c r="J24" s="1666"/>
      <c r="K24" s="507">
        <f>SUM(K21:K23)</f>
        <v>0</v>
      </c>
      <c r="L24" s="508" t="e">
        <f>M24/K24</f>
        <v>#DIV/0!</v>
      </c>
      <c r="M24" s="509">
        <f>SUM(M21:M23)</f>
        <v>0</v>
      </c>
      <c r="N24" s="531" t="e">
        <f>O24/M24</f>
        <v>#DIV/0!</v>
      </c>
      <c r="O24" s="532">
        <f>SUM(O21:O22)</f>
        <v>0</v>
      </c>
      <c r="P24" s="533"/>
    </row>
    <row r="25" spans="2:16" s="318" customFormat="1" ht="20.25">
      <c r="B25" s="524"/>
      <c r="C25" s="1665" t="s">
        <v>336</v>
      </c>
      <c r="D25" s="1665"/>
      <c r="E25" s="1665"/>
      <c r="F25" s="1665"/>
      <c r="G25" s="1665"/>
      <c r="H25" s="1665"/>
      <c r="I25" s="1665"/>
      <c r="J25" s="1665"/>
      <c r="K25" s="502">
        <f>K18+K10</f>
        <v>0</v>
      </c>
      <c r="L25" s="510"/>
      <c r="M25" s="502">
        <f>M18+M10</f>
        <v>0</v>
      </c>
      <c r="N25" s="526"/>
      <c r="O25" s="526"/>
      <c r="P25" s="527"/>
    </row>
    <row r="26" spans="2:16" s="318" customFormat="1" ht="20.25">
      <c r="B26" s="534" t="s">
        <v>337</v>
      </c>
      <c r="C26" s="488" t="s">
        <v>338</v>
      </c>
      <c r="D26" s="511"/>
      <c r="E26" s="511"/>
      <c r="F26" s="511"/>
      <c r="G26" s="511"/>
      <c r="H26" s="512"/>
      <c r="I26" s="513"/>
      <c r="J26" s="512"/>
      <c r="K26" s="514"/>
      <c r="L26" s="511"/>
      <c r="M26" s="535"/>
      <c r="N26" s="536"/>
      <c r="O26" s="536"/>
      <c r="P26" s="537"/>
    </row>
    <row r="27" spans="2:16" s="318" customFormat="1" ht="20.25">
      <c r="B27" s="534"/>
      <c r="C27" s="488" t="s">
        <v>163</v>
      </c>
      <c r="D27" s="489" t="s">
        <v>240</v>
      </c>
      <c r="E27" s="489" t="s">
        <v>241</v>
      </c>
      <c r="F27" s="490" t="s">
        <v>242</v>
      </c>
      <c r="G27" s="490" t="s">
        <v>243</v>
      </c>
      <c r="H27" s="490" t="s">
        <v>52</v>
      </c>
      <c r="I27" s="490" t="s">
        <v>302</v>
      </c>
      <c r="J27" s="490" t="s">
        <v>247</v>
      </c>
      <c r="K27" s="490" t="s">
        <v>53</v>
      </c>
      <c r="L27" s="490" t="s">
        <v>248</v>
      </c>
      <c r="M27" s="538" t="s">
        <v>165</v>
      </c>
      <c r="N27" s="536"/>
      <c r="O27" s="536"/>
      <c r="P27" s="537"/>
    </row>
    <row r="28" spans="2:16">
      <c r="B28" s="522"/>
      <c r="C28" s="495"/>
      <c r="D28" s="496"/>
      <c r="E28" s="496"/>
      <c r="F28" s="497"/>
      <c r="G28" s="497"/>
      <c r="H28" s="497"/>
      <c r="I28" s="321"/>
      <c r="J28" s="499"/>
      <c r="K28" s="500"/>
      <c r="L28" s="501"/>
      <c r="M28" s="505"/>
      <c r="N28" s="501"/>
      <c r="O28" s="506"/>
      <c r="P28" s="523"/>
    </row>
    <row r="29" spans="2:16">
      <c r="B29" s="522"/>
      <c r="C29" s="495"/>
      <c r="D29" s="496"/>
      <c r="E29" s="496"/>
      <c r="F29" s="497"/>
      <c r="G29" s="497"/>
      <c r="H29" s="497"/>
      <c r="I29" s="321"/>
      <c r="J29" s="499"/>
      <c r="K29" s="500"/>
      <c r="L29" s="501"/>
      <c r="M29" s="505"/>
      <c r="N29" s="501"/>
      <c r="O29" s="506"/>
      <c r="P29" s="523"/>
    </row>
    <row r="30" spans="2:16">
      <c r="B30" s="522"/>
      <c r="C30" s="495"/>
      <c r="D30" s="496"/>
      <c r="E30" s="496"/>
      <c r="F30" s="497"/>
      <c r="G30" s="497"/>
      <c r="H30" s="497"/>
      <c r="I30" s="321"/>
      <c r="J30" s="499"/>
      <c r="K30" s="500"/>
      <c r="L30" s="501"/>
      <c r="M30" s="505"/>
      <c r="N30" s="501"/>
      <c r="O30" s="506"/>
      <c r="P30" s="523"/>
    </row>
    <row r="31" spans="2:16">
      <c r="B31" s="522"/>
      <c r="C31" s="495"/>
      <c r="D31" s="496"/>
      <c r="E31" s="496"/>
      <c r="F31" s="497"/>
      <c r="G31" s="497"/>
      <c r="H31" s="497"/>
      <c r="I31" s="321"/>
      <c r="J31" s="499"/>
      <c r="K31" s="500"/>
      <c r="L31" s="501"/>
      <c r="M31" s="505"/>
      <c r="N31" s="501"/>
      <c r="O31" s="506"/>
      <c r="P31" s="523"/>
    </row>
    <row r="32" spans="2:16" s="1054" customFormat="1" ht="20.25">
      <c r="B32" s="522"/>
      <c r="C32" s="1659"/>
      <c r="D32" s="1659"/>
      <c r="E32" s="1659"/>
      <c r="F32" s="1659"/>
      <c r="G32" s="1659"/>
      <c r="H32" s="1659"/>
      <c r="I32" s="1659"/>
      <c r="J32" s="1659"/>
      <c r="K32" s="1050"/>
      <c r="L32" s="1051"/>
      <c r="M32" s="1052"/>
      <c r="N32" s="1055"/>
      <c r="O32" s="1055"/>
      <c r="P32" s="523"/>
    </row>
    <row r="33" spans="2:19" s="1054" customFormat="1" ht="20.25">
      <c r="B33" s="522"/>
      <c r="C33" s="1659"/>
      <c r="D33" s="1659"/>
      <c r="E33" s="1659"/>
      <c r="F33" s="1659"/>
      <c r="G33" s="1659"/>
      <c r="H33" s="1659"/>
      <c r="I33" s="1659"/>
      <c r="J33" s="1659"/>
      <c r="K33" s="1050"/>
      <c r="L33" s="1053"/>
      <c r="M33" s="1052"/>
      <c r="N33" s="1055"/>
      <c r="O33" s="1055"/>
      <c r="P33" s="498"/>
      <c r="Q33" s="1056"/>
      <c r="R33" s="1056"/>
      <c r="S33" s="1056"/>
    </row>
    <row r="34" spans="2:19" s="1057" customFormat="1">
      <c r="B34" s="1058" t="s">
        <v>340</v>
      </c>
      <c r="C34" s="1059" t="s">
        <v>341</v>
      </c>
      <c r="D34" s="1060"/>
      <c r="E34" s="1060"/>
      <c r="F34" s="1060"/>
      <c r="G34" s="1060"/>
      <c r="H34" s="1061"/>
      <c r="I34" s="1062"/>
      <c r="J34" s="1061"/>
      <c r="K34" s="1060"/>
      <c r="L34" s="1060"/>
      <c r="M34" s="1060"/>
      <c r="N34" s="1063"/>
      <c r="O34" s="1063"/>
      <c r="P34" s="1064"/>
      <c r="Q34" s="315"/>
      <c r="R34" s="315"/>
      <c r="S34" s="315"/>
    </row>
    <row r="35" spans="2:19" s="1065" customFormat="1" ht="18.75">
      <c r="B35" s="1058"/>
      <c r="C35" s="1059" t="s">
        <v>163</v>
      </c>
      <c r="D35" s="489" t="s">
        <v>240</v>
      </c>
      <c r="E35" s="489" t="s">
        <v>241</v>
      </c>
      <c r="F35" s="489" t="s">
        <v>242</v>
      </c>
      <c r="G35" s="489" t="s">
        <v>257</v>
      </c>
      <c r="H35" s="489" t="s">
        <v>52</v>
      </c>
      <c r="I35" s="489" t="s">
        <v>302</v>
      </c>
      <c r="J35" s="489" t="s">
        <v>247</v>
      </c>
      <c r="K35" s="489" t="s">
        <v>158</v>
      </c>
      <c r="L35" s="489" t="s">
        <v>248</v>
      </c>
      <c r="M35" s="1066" t="s">
        <v>342</v>
      </c>
      <c r="N35" s="1063"/>
      <c r="O35" s="1063"/>
      <c r="P35" s="1064"/>
      <c r="Q35" s="315"/>
      <c r="R35" s="315"/>
      <c r="S35" s="315"/>
    </row>
    <row r="36" spans="2:19">
      <c r="B36" s="522"/>
      <c r="C36" s="495"/>
      <c r="D36" s="496"/>
      <c r="E36" s="496"/>
      <c r="F36" s="497"/>
      <c r="G36" s="497"/>
      <c r="H36" s="497"/>
      <c r="I36" s="321"/>
      <c r="J36" s="499"/>
      <c r="K36" s="500"/>
      <c r="L36" s="1067"/>
      <c r="M36" s="505"/>
      <c r="N36" s="501"/>
      <c r="O36" s="506"/>
      <c r="P36" s="523"/>
    </row>
    <row r="37" spans="2:19">
      <c r="B37" s="522"/>
      <c r="C37" s="894"/>
      <c r="D37" s="496"/>
      <c r="E37" s="496"/>
      <c r="F37" s="497"/>
      <c r="G37" s="497"/>
      <c r="H37" s="497"/>
      <c r="I37" s="321"/>
      <c r="J37" s="499"/>
      <c r="K37" s="500"/>
      <c r="L37" s="1067"/>
      <c r="M37" s="505"/>
      <c r="N37" s="501"/>
      <c r="O37" s="506"/>
      <c r="P37" s="523"/>
    </row>
    <row r="38" spans="2:19" s="1057" customFormat="1" ht="21" customHeight="1">
      <c r="B38" s="1068"/>
      <c r="C38" s="1660" t="s">
        <v>480</v>
      </c>
      <c r="D38" s="1660"/>
      <c r="E38" s="1660"/>
      <c r="F38" s="1660"/>
      <c r="G38" s="1660"/>
      <c r="H38" s="1660"/>
      <c r="I38" s="1660"/>
      <c r="J38" s="1660"/>
      <c r="K38" s="1069">
        <f>SUM(K36:K37)</f>
        <v>0</v>
      </c>
      <c r="L38" s="1070" t="e">
        <f>M38/K38</f>
        <v>#DIV/0!</v>
      </c>
      <c r="M38" s="1071">
        <f>SUM(M36:M37)</f>
        <v>0</v>
      </c>
      <c r="N38" s="1063"/>
      <c r="O38" s="1063"/>
      <c r="P38" s="1064"/>
      <c r="Q38" s="315"/>
      <c r="R38" s="315"/>
      <c r="S38" s="315"/>
    </row>
    <row r="39" spans="2:19" hidden="1">
      <c r="B39" s="498"/>
      <c r="C39" s="498"/>
      <c r="D39" s="498"/>
      <c r="E39" s="498"/>
      <c r="F39" s="498"/>
      <c r="G39" s="498"/>
      <c r="H39" s="498"/>
      <c r="I39" s="499"/>
      <c r="J39" s="498"/>
      <c r="K39" s="498"/>
      <c r="L39" s="498"/>
      <c r="M39" s="498"/>
      <c r="N39" s="1055"/>
      <c r="O39" s="1055"/>
      <c r="P39" s="498"/>
    </row>
    <row r="40" spans="2:19" s="1057" customFormat="1" ht="21" customHeight="1">
      <c r="B40" s="1072"/>
      <c r="C40" s="1659" t="s">
        <v>343</v>
      </c>
      <c r="D40" s="1659"/>
      <c r="E40" s="1659"/>
      <c r="F40" s="1659"/>
      <c r="G40" s="1659"/>
      <c r="H40" s="1659"/>
      <c r="I40" s="1659"/>
      <c r="J40" s="1659"/>
      <c r="K40" s="1659"/>
      <c r="L40" s="1659"/>
      <c r="M40" s="1052">
        <f>M32+M38+M10+M24</f>
        <v>0</v>
      </c>
      <c r="N40" s="1055"/>
      <c r="O40" s="1055"/>
      <c r="P40" s="523"/>
      <c r="Q40" s="315"/>
      <c r="R40" s="315"/>
      <c r="S40" s="315"/>
    </row>
    <row r="41" spans="2:19" ht="26.25" customHeight="1">
      <c r="B41" s="1073"/>
      <c r="C41" s="1661" t="s">
        <v>344</v>
      </c>
      <c r="D41" s="1661"/>
      <c r="E41" s="1661"/>
      <c r="F41" s="1661"/>
      <c r="G41" s="1661"/>
      <c r="H41" s="1661"/>
      <c r="I41" s="1661"/>
      <c r="J41" s="1661"/>
      <c r="K41" s="1661"/>
      <c r="L41" s="1661"/>
      <c r="M41" s="1074">
        <f>O18</f>
        <v>0</v>
      </c>
      <c r="N41" s="1075"/>
      <c r="O41" s="1075"/>
      <c r="P41" s="1076"/>
    </row>
    <row r="42" spans="2:19" customFormat="1" ht="15">
      <c r="I42" s="118"/>
    </row>
    <row r="43" spans="2:19" customFormat="1" ht="16.5" thickBot="1">
      <c r="C43" s="320" t="s">
        <v>694</v>
      </c>
      <c r="D43" s="320"/>
      <c r="E43" s="315"/>
      <c r="F43" s="315"/>
      <c r="I43" s="118"/>
    </row>
    <row r="44" spans="2:19" customFormat="1" ht="36.75" thickBot="1">
      <c r="C44" s="320"/>
      <c r="D44" s="320"/>
      <c r="E44" s="644"/>
      <c r="F44" s="656" t="s">
        <v>479</v>
      </c>
      <c r="G44" s="1077"/>
      <c r="I44" s="118"/>
    </row>
    <row r="45" spans="2:19" customFormat="1" ht="16.5" thickBot="1">
      <c r="C45" s="320"/>
      <c r="D45" s="320"/>
      <c r="E45" s="645"/>
      <c r="F45" s="657" t="s">
        <v>345</v>
      </c>
      <c r="G45" s="1078"/>
      <c r="I45" s="118"/>
    </row>
    <row r="46" spans="2:19" customFormat="1">
      <c r="C46" s="320"/>
      <c r="D46" s="320"/>
      <c r="E46" s="646" t="s">
        <v>59</v>
      </c>
      <c r="F46" s="642">
        <v>2446878.1</v>
      </c>
      <c r="G46" s="1079"/>
      <c r="I46" s="118"/>
    </row>
    <row r="47" spans="2:19" customFormat="1">
      <c r="C47" s="320"/>
      <c r="D47" s="320"/>
      <c r="E47" s="646" t="s">
        <v>60</v>
      </c>
      <c r="F47" s="642">
        <v>815626.03</v>
      </c>
      <c r="G47" s="1079"/>
      <c r="H47" s="320"/>
      <c r="I47" s="330"/>
      <c r="J47" s="320"/>
      <c r="K47" s="320"/>
      <c r="L47" s="320"/>
    </row>
    <row r="48" spans="2:19" customFormat="1" ht="16.5" thickBot="1">
      <c r="C48" s="320"/>
      <c r="D48" s="320"/>
      <c r="E48" s="648" t="s">
        <v>159</v>
      </c>
      <c r="F48" s="647">
        <v>407813.02</v>
      </c>
      <c r="G48" s="1079"/>
      <c r="I48" s="118"/>
    </row>
    <row r="49" spans="3:9" customFormat="1" ht="21" thickBot="1">
      <c r="C49" s="320"/>
      <c r="D49" s="320"/>
      <c r="E49" s="1141" t="s">
        <v>39</v>
      </c>
      <c r="F49" s="1081">
        <f>SUM(F46:F48)</f>
        <v>3670317.15</v>
      </c>
      <c r="G49" s="1080"/>
      <c r="I49" s="118"/>
    </row>
    <row r="50" spans="3:9" customFormat="1">
      <c r="C50" s="320"/>
      <c r="D50" s="320"/>
      <c r="E50" s="320"/>
      <c r="F50" s="320"/>
      <c r="I50" s="118"/>
    </row>
    <row r="51" spans="3:9" customFormat="1">
      <c r="C51" s="320"/>
      <c r="D51" s="320"/>
      <c r="E51" s="320"/>
      <c r="F51" s="320"/>
      <c r="I51" s="118"/>
    </row>
    <row r="52" spans="3:9" customFormat="1">
      <c r="C52" s="320"/>
      <c r="D52" s="320"/>
      <c r="E52" s="320"/>
      <c r="F52" s="320"/>
      <c r="I52" s="118"/>
    </row>
    <row r="53" spans="3:9" customFormat="1">
      <c r="C53" s="320"/>
      <c r="D53" s="320"/>
      <c r="E53" s="320"/>
      <c r="F53" s="320"/>
      <c r="I53" s="118"/>
    </row>
    <row r="54" spans="3:9" customFormat="1">
      <c r="C54" s="320"/>
      <c r="D54" s="320"/>
      <c r="E54" s="320"/>
      <c r="F54" s="320"/>
      <c r="I54" s="118"/>
    </row>
    <row r="55" spans="3:9" customFormat="1">
      <c r="C55" s="320"/>
      <c r="D55" s="320"/>
      <c r="E55" s="320"/>
      <c r="F55" s="320"/>
      <c r="I55" s="118"/>
    </row>
    <row r="56" spans="3:9" customFormat="1" ht="15">
      <c r="I56" s="118"/>
    </row>
    <row r="57" spans="3:9" customFormat="1" ht="15">
      <c r="I57" s="118"/>
    </row>
    <row r="58" spans="3:9" customFormat="1" ht="15">
      <c r="I58" s="118"/>
    </row>
    <row r="59" spans="3:9" customFormat="1" ht="23.25">
      <c r="C59" s="235" t="s">
        <v>382</v>
      </c>
      <c r="D59" s="146"/>
      <c r="E59" s="146"/>
      <c r="F59" s="146"/>
      <c r="G59" s="146"/>
      <c r="H59" s="235" t="s">
        <v>383</v>
      </c>
      <c r="I59" s="118"/>
    </row>
    <row r="60" spans="3:9" customFormat="1" ht="15">
      <c r="I60" s="118"/>
    </row>
    <row r="61" spans="3:9" customFormat="1" ht="15">
      <c r="I61" s="118"/>
    </row>
    <row r="62" spans="3:9" customFormat="1" ht="15">
      <c r="I62" s="118"/>
    </row>
    <row r="63" spans="3:9" customFormat="1" ht="15">
      <c r="I63" s="118"/>
    </row>
    <row r="64" spans="3:9" customFormat="1" ht="15">
      <c r="I64" s="118"/>
    </row>
    <row r="65" spans="9:9" customFormat="1" ht="15">
      <c r="I65" s="118"/>
    </row>
    <row r="66" spans="9:9" customFormat="1" ht="15">
      <c r="I66" s="118"/>
    </row>
    <row r="67" spans="9:9" customFormat="1" ht="15">
      <c r="I67" s="118"/>
    </row>
    <row r="68" spans="9:9" customFormat="1" ht="15">
      <c r="I68" s="118"/>
    </row>
    <row r="69" spans="9:9" customFormat="1" ht="15">
      <c r="I69" s="118"/>
    </row>
    <row r="70" spans="9:9" customFormat="1" ht="15">
      <c r="I70" s="118"/>
    </row>
    <row r="71" spans="9:9" customFormat="1" ht="15">
      <c r="I71" s="118"/>
    </row>
    <row r="72" spans="9:9" customFormat="1" ht="15">
      <c r="I72" s="118"/>
    </row>
    <row r="73" spans="9:9" customFormat="1" ht="15">
      <c r="I73" s="118"/>
    </row>
    <row r="74" spans="9:9" customFormat="1" ht="15">
      <c r="I74" s="118"/>
    </row>
    <row r="75" spans="9:9" customFormat="1" ht="15">
      <c r="I75" s="118"/>
    </row>
    <row r="76" spans="9:9" customFormat="1" ht="15">
      <c r="I76" s="118"/>
    </row>
    <row r="77" spans="9:9" customFormat="1" ht="15">
      <c r="I77" s="118"/>
    </row>
    <row r="78" spans="9:9" customFormat="1" ht="15">
      <c r="I78" s="118"/>
    </row>
    <row r="79" spans="9:9" customFormat="1" ht="15">
      <c r="I79" s="118"/>
    </row>
    <row r="80" spans="9:9" customFormat="1" ht="15">
      <c r="I80" s="118"/>
    </row>
    <row r="81" spans="9:9" customFormat="1" ht="15">
      <c r="I81" s="118"/>
    </row>
    <row r="82" spans="9:9" customFormat="1" ht="15">
      <c r="I82" s="118"/>
    </row>
  </sheetData>
  <mergeCells count="10">
    <mergeCell ref="C33:J33"/>
    <mergeCell ref="C38:J38"/>
    <mergeCell ref="C40:L40"/>
    <mergeCell ref="C41:L41"/>
    <mergeCell ref="B3:P3"/>
    <mergeCell ref="C10:J10"/>
    <mergeCell ref="C18:J18"/>
    <mergeCell ref="C25:J25"/>
    <mergeCell ref="C32:J32"/>
    <mergeCell ref="C24:J24"/>
  </mergeCells>
  <pageMargins left="0.7" right="0.7" top="0.75" bottom="0.75" header="0.3" footer="0.3"/>
  <pageSetup paperSize="9" scale="45" orientation="landscape" r:id="rId1"/>
  <headerFooter>
    <oddHeader>&amp;C&amp;"-,Bold"&amp;36APPENDIX  K</oddHeader>
  </headerFooter>
  <ignoredErrors>
    <ignoredError sqref="B4:G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O54"/>
  <sheetViews>
    <sheetView zoomScale="86" zoomScaleNormal="86" workbookViewId="0">
      <selection activeCell="B37" sqref="B37:N38"/>
    </sheetView>
  </sheetViews>
  <sheetFormatPr defaultColWidth="8.85546875" defaultRowHeight="15.75"/>
  <cols>
    <col min="1" max="1" width="8.85546875" style="880"/>
    <col min="2" max="2" width="5" style="877" customWidth="1"/>
    <col min="3" max="3" width="25.42578125" style="877" customWidth="1"/>
    <col min="4" max="4" width="15.140625" style="877" customWidth="1"/>
    <col min="5" max="5" width="15.42578125" style="877" customWidth="1"/>
    <col min="6" max="6" width="24.85546875" style="877" customWidth="1"/>
    <col min="7" max="7" width="19.85546875" style="877" customWidth="1"/>
    <col min="8" max="8" width="19" style="877" customWidth="1"/>
    <col min="9" max="9" width="13.42578125" style="878" customWidth="1"/>
    <col min="10" max="10" width="26.42578125" style="877" customWidth="1"/>
    <col min="11" max="11" width="16.140625" style="877" customWidth="1"/>
    <col min="12" max="12" width="14.140625" style="877" customWidth="1"/>
    <col min="13" max="13" width="25.28515625" style="877" customWidth="1"/>
    <col min="14" max="14" width="17" style="879" customWidth="1"/>
    <col min="15" max="16384" width="8.85546875" style="880"/>
  </cols>
  <sheetData>
    <row r="1" spans="2:15" ht="16.5" thickBot="1"/>
    <row r="2" spans="2:15" ht="52.5" customHeight="1">
      <c r="B2" s="1670" t="s">
        <v>695</v>
      </c>
      <c r="C2" s="1671"/>
      <c r="D2" s="1671"/>
      <c r="E2" s="1671"/>
      <c r="F2" s="1671"/>
      <c r="G2" s="1671"/>
      <c r="H2" s="1671"/>
      <c r="I2" s="1671"/>
      <c r="J2" s="1671"/>
      <c r="K2" s="1671"/>
      <c r="L2" s="1671"/>
      <c r="M2" s="1671"/>
      <c r="N2" s="1672"/>
    </row>
    <row r="3" spans="2:15" ht="15.75" customHeight="1">
      <c r="B3" s="881">
        <v>1</v>
      </c>
      <c r="C3" s="882" t="s">
        <v>227</v>
      </c>
      <c r="D3" s="491" t="s">
        <v>228</v>
      </c>
      <c r="E3" s="491" t="s">
        <v>229</v>
      </c>
      <c r="F3" s="491" t="s">
        <v>230</v>
      </c>
      <c r="G3" s="491" t="s">
        <v>231</v>
      </c>
      <c r="H3" s="491">
        <v>7</v>
      </c>
      <c r="I3" s="491">
        <v>8</v>
      </c>
      <c r="J3" s="491">
        <v>9</v>
      </c>
      <c r="K3" s="491">
        <v>10</v>
      </c>
      <c r="L3" s="491">
        <v>11</v>
      </c>
      <c r="M3" s="491">
        <v>12</v>
      </c>
      <c r="N3" s="883"/>
    </row>
    <row r="4" spans="2:15" ht="20.25" customHeight="1">
      <c r="B4" s="881"/>
      <c r="C4" s="491" t="s">
        <v>269</v>
      </c>
      <c r="D4" s="491" t="s">
        <v>86</v>
      </c>
      <c r="E4" s="491"/>
      <c r="F4" s="491"/>
      <c r="G4" s="491"/>
      <c r="H4" s="491"/>
      <c r="I4" s="491"/>
      <c r="J4" s="884"/>
      <c r="K4" s="491"/>
      <c r="L4" s="491"/>
      <c r="M4" s="491"/>
      <c r="N4" s="883"/>
    </row>
    <row r="5" spans="2:15" ht="28.5" customHeight="1">
      <c r="B5" s="881"/>
      <c r="C5" s="542" t="s">
        <v>163</v>
      </c>
      <c r="D5" s="487" t="s">
        <v>240</v>
      </c>
      <c r="E5" s="487" t="s">
        <v>241</v>
      </c>
      <c r="F5" s="487" t="s">
        <v>242</v>
      </c>
      <c r="G5" s="487" t="s">
        <v>243</v>
      </c>
      <c r="H5" s="487" t="s">
        <v>52</v>
      </c>
      <c r="I5" s="487" t="s">
        <v>496</v>
      </c>
      <c r="J5" s="487" t="s">
        <v>247</v>
      </c>
      <c r="K5" s="487" t="s">
        <v>53</v>
      </c>
      <c r="L5" s="487" t="s">
        <v>248</v>
      </c>
      <c r="M5" s="487" t="s">
        <v>165</v>
      </c>
      <c r="N5" s="543" t="s">
        <v>156</v>
      </c>
    </row>
    <row r="6" spans="2:15" ht="19.5" customHeight="1">
      <c r="B6" s="885" t="s">
        <v>232</v>
      </c>
      <c r="C6" s="544" t="s">
        <v>346</v>
      </c>
      <c r="D6" s="886"/>
      <c r="E6" s="886"/>
      <c r="F6" s="545"/>
      <c r="G6" s="887"/>
      <c r="H6" s="887"/>
      <c r="I6" s="888"/>
      <c r="J6" s="889"/>
      <c r="K6" s="890"/>
      <c r="L6" s="891"/>
      <c r="M6" s="890"/>
      <c r="N6" s="892"/>
    </row>
    <row r="7" spans="2:15" ht="30.75" customHeight="1">
      <c r="B7" s="893"/>
      <c r="C7" s="894"/>
      <c r="D7" s="895"/>
      <c r="E7" s="895"/>
      <c r="F7" s="1145"/>
      <c r="G7" s="897"/>
      <c r="H7" s="897"/>
      <c r="I7" s="897"/>
      <c r="J7" s="898"/>
      <c r="K7" s="899"/>
      <c r="L7" s="900"/>
      <c r="M7" s="901"/>
      <c r="N7" s="902"/>
      <c r="O7" s="903"/>
    </row>
    <row r="8" spans="2:15" ht="30.75" customHeight="1">
      <c r="B8" s="893"/>
      <c r="C8" s="1094"/>
      <c r="D8" s="1142"/>
      <c r="E8" s="1142"/>
      <c r="F8" s="1146"/>
      <c r="G8" s="1143"/>
      <c r="H8" s="1143"/>
      <c r="I8" s="1143"/>
      <c r="J8" s="1144"/>
      <c r="K8" s="899"/>
      <c r="L8" s="900"/>
      <c r="M8" s="901"/>
      <c r="N8" s="902"/>
      <c r="O8" s="903"/>
    </row>
    <row r="9" spans="2:15" s="908" customFormat="1" ht="19.5" customHeight="1">
      <c r="B9" s="885"/>
      <c r="C9" s="1673" t="s">
        <v>332</v>
      </c>
      <c r="D9" s="1674"/>
      <c r="E9" s="1674"/>
      <c r="F9" s="1674"/>
      <c r="G9" s="1674"/>
      <c r="H9" s="1674"/>
      <c r="I9" s="1674"/>
      <c r="J9" s="1675"/>
      <c r="K9" s="904">
        <f>SUM(K7:K8)</f>
        <v>0</v>
      </c>
      <c r="L9" s="905"/>
      <c r="M9" s="906">
        <f>SUM(M7:M8)</f>
        <v>0</v>
      </c>
      <c r="N9" s="907"/>
      <c r="O9" s="880"/>
    </row>
    <row r="10" spans="2:15" s="903" customFormat="1" ht="22.5" customHeight="1">
      <c r="B10" s="909"/>
      <c r="C10" s="910"/>
      <c r="D10" s="895"/>
      <c r="E10" s="895"/>
      <c r="F10" s="911"/>
      <c r="G10" s="911"/>
      <c r="H10" s="911"/>
      <c r="I10" s="912"/>
      <c r="J10" s="911"/>
      <c r="K10" s="913"/>
      <c r="L10" s="914"/>
      <c r="M10" s="915"/>
      <c r="N10" s="902"/>
      <c r="O10" s="916"/>
    </row>
    <row r="11" spans="2:15" s="903" customFormat="1" ht="19.5" customHeight="1">
      <c r="B11" s="885" t="s">
        <v>252</v>
      </c>
      <c r="C11" s="544" t="s">
        <v>347</v>
      </c>
      <c r="D11" s="895"/>
      <c r="E11" s="895"/>
      <c r="F11" s="911"/>
      <c r="G11" s="911"/>
      <c r="H11" s="911"/>
      <c r="I11" s="912"/>
      <c r="J11" s="911"/>
      <c r="K11" s="913"/>
      <c r="L11" s="914"/>
      <c r="M11" s="915"/>
      <c r="N11" s="902"/>
      <c r="O11" s="916"/>
    </row>
    <row r="12" spans="2:15" ht="24.75" customHeight="1">
      <c r="B12" s="893"/>
      <c r="C12" s="894"/>
      <c r="D12" s="895"/>
      <c r="E12" s="895"/>
      <c r="F12" s="896"/>
      <c r="G12" s="897"/>
      <c r="H12" s="897"/>
      <c r="I12" s="898"/>
      <c r="J12" s="898"/>
      <c r="K12" s="899"/>
      <c r="L12" s="900"/>
      <c r="M12" s="901"/>
      <c r="N12" s="917"/>
      <c r="O12" s="903"/>
    </row>
    <row r="13" spans="2:15" ht="24.75" customHeight="1">
      <c r="B13" s="893"/>
      <c r="C13" s="1094"/>
      <c r="D13" s="895"/>
      <c r="E13" s="895"/>
      <c r="F13" s="896"/>
      <c r="G13" s="897"/>
      <c r="H13" s="897"/>
      <c r="I13" s="898"/>
      <c r="J13" s="898"/>
      <c r="K13" s="899"/>
      <c r="L13" s="900"/>
      <c r="M13" s="901"/>
      <c r="N13" s="917"/>
      <c r="O13" s="903"/>
    </row>
    <row r="14" spans="2:15" s="903" customFormat="1" ht="19.5" customHeight="1">
      <c r="B14" s="918"/>
      <c r="C14" s="1673" t="s">
        <v>335</v>
      </c>
      <c r="D14" s="1674"/>
      <c r="E14" s="1674"/>
      <c r="F14" s="1674"/>
      <c r="G14" s="1674"/>
      <c r="H14" s="1674"/>
      <c r="I14" s="1674"/>
      <c r="J14" s="1675"/>
      <c r="K14" s="904">
        <f>SUM(K12:K13)</f>
        <v>0</v>
      </c>
      <c r="L14" s="905"/>
      <c r="M14" s="906">
        <f>SUM(M12:M13)</f>
        <v>0</v>
      </c>
      <c r="N14" s="907"/>
      <c r="O14" s="880"/>
    </row>
    <row r="15" spans="2:15" s="908" customFormat="1" ht="19.5" customHeight="1">
      <c r="B15" s="893"/>
      <c r="C15" s="919"/>
      <c r="D15" s="920"/>
      <c r="E15" s="920"/>
      <c r="F15" s="920"/>
      <c r="G15" s="920"/>
      <c r="H15" s="920"/>
      <c r="I15" s="920"/>
      <c r="J15" s="921"/>
      <c r="K15" s="922"/>
      <c r="L15" s="923"/>
      <c r="M15" s="924"/>
      <c r="N15" s="925"/>
      <c r="O15" s="880"/>
    </row>
    <row r="16" spans="2:15" s="903" customFormat="1" ht="27" hidden="1" customHeight="1">
      <c r="B16" s="1095" t="s">
        <v>645</v>
      </c>
      <c r="C16" s="544" t="s">
        <v>647</v>
      </c>
      <c r="D16" s="895"/>
      <c r="E16" s="895"/>
      <c r="F16" s="911"/>
      <c r="G16" s="911"/>
      <c r="H16" s="911"/>
      <c r="I16" s="912"/>
      <c r="J16" s="911"/>
      <c r="K16" s="913"/>
      <c r="L16" s="914"/>
      <c r="M16" s="915"/>
      <c r="N16" s="902"/>
      <c r="O16" s="916"/>
    </row>
    <row r="17" spans="2:15" ht="28.5" hidden="1" customHeight="1">
      <c r="B17" s="893"/>
      <c r="C17" s="894"/>
      <c r="D17" s="895"/>
      <c r="E17" s="895"/>
      <c r="F17" s="896"/>
      <c r="G17" s="897"/>
      <c r="H17" s="897"/>
      <c r="I17" s="898"/>
      <c r="J17" s="898"/>
      <c r="K17" s="899"/>
      <c r="L17" s="900"/>
      <c r="M17" s="901"/>
      <c r="N17" s="917"/>
      <c r="O17" s="903"/>
    </row>
    <row r="18" spans="2:15" ht="28.5" hidden="1" customHeight="1">
      <c r="B18" s="893"/>
      <c r="C18" s="894"/>
      <c r="D18" s="895"/>
      <c r="E18" s="895"/>
      <c r="F18" s="896"/>
      <c r="G18" s="897"/>
      <c r="H18" s="897"/>
      <c r="I18" s="898"/>
      <c r="J18" s="898"/>
      <c r="K18" s="899"/>
      <c r="L18" s="900"/>
      <c r="M18" s="901"/>
      <c r="N18" s="917"/>
      <c r="O18" s="903"/>
    </row>
    <row r="19" spans="2:15" s="903" customFormat="1" ht="19.5" hidden="1" customHeight="1">
      <c r="B19" s="918"/>
      <c r="C19" s="1673" t="s">
        <v>335</v>
      </c>
      <c r="D19" s="1674"/>
      <c r="E19" s="1674"/>
      <c r="F19" s="1674"/>
      <c r="G19" s="1674"/>
      <c r="H19" s="1674"/>
      <c r="I19" s="1674"/>
      <c r="J19" s="1675"/>
      <c r="K19" s="904">
        <f>SUM(K17:K18)</f>
        <v>0</v>
      </c>
      <c r="L19" s="905"/>
      <c r="M19" s="906">
        <f>SUM(M17:M18)</f>
        <v>0</v>
      </c>
      <c r="N19" s="907"/>
      <c r="O19" s="880"/>
    </row>
    <row r="20" spans="2:15" s="908" customFormat="1" ht="19.5" hidden="1" customHeight="1">
      <c r="B20" s="893"/>
      <c r="C20" s="919"/>
      <c r="D20" s="920"/>
      <c r="E20" s="920"/>
      <c r="F20" s="920"/>
      <c r="G20" s="920"/>
      <c r="H20" s="920"/>
      <c r="I20" s="920"/>
      <c r="J20" s="921"/>
      <c r="K20" s="922"/>
      <c r="L20" s="923"/>
      <c r="M20" s="924"/>
      <c r="N20" s="925"/>
      <c r="O20" s="880"/>
    </row>
    <row r="21" spans="2:15" s="903" customFormat="1" ht="19.5" hidden="1" customHeight="1">
      <c r="B21" s="1095" t="s">
        <v>645</v>
      </c>
      <c r="C21" s="544" t="s">
        <v>648</v>
      </c>
      <c r="D21" s="895"/>
      <c r="E21" s="895"/>
      <c r="F21" s="911"/>
      <c r="G21" s="911"/>
      <c r="H21" s="911"/>
      <c r="I21" s="912"/>
      <c r="J21" s="911"/>
      <c r="K21" s="913"/>
      <c r="L21" s="914"/>
      <c r="M21" s="915"/>
      <c r="N21" s="902"/>
      <c r="O21" s="916"/>
    </row>
    <row r="22" spans="2:15" ht="38.25" hidden="1" customHeight="1">
      <c r="B22" s="893">
        <v>1</v>
      </c>
      <c r="C22" s="894"/>
      <c r="D22" s="895"/>
      <c r="E22" s="895"/>
      <c r="F22" s="896"/>
      <c r="G22" s="897"/>
      <c r="H22" s="897"/>
      <c r="I22" s="897"/>
      <c r="J22" s="898"/>
      <c r="K22" s="899"/>
      <c r="L22" s="900"/>
      <c r="M22" s="901">
        <f t="shared" ref="M22" si="0">K22*L22</f>
        <v>0</v>
      </c>
      <c r="N22" s="917"/>
      <c r="O22" s="903"/>
    </row>
    <row r="23" spans="2:15" s="903" customFormat="1" ht="19.5" hidden="1" customHeight="1">
      <c r="B23" s="918"/>
      <c r="C23" s="1673" t="s">
        <v>339</v>
      </c>
      <c r="D23" s="1674"/>
      <c r="E23" s="1674"/>
      <c r="F23" s="1674"/>
      <c r="G23" s="1674"/>
      <c r="H23" s="1674"/>
      <c r="I23" s="1674"/>
      <c r="J23" s="1675"/>
      <c r="K23" s="904">
        <f>SUM(K22:K22)</f>
        <v>0</v>
      </c>
      <c r="L23" s="905"/>
      <c r="M23" s="906">
        <f>SUM(M22:M22)</f>
        <v>0</v>
      </c>
      <c r="N23" s="907"/>
      <c r="O23" s="880"/>
    </row>
    <row r="24" spans="2:15" s="908" customFormat="1" ht="19.5" hidden="1" customHeight="1">
      <c r="B24" s="893"/>
      <c r="C24" s="919"/>
      <c r="D24" s="920"/>
      <c r="E24" s="920"/>
      <c r="F24" s="920"/>
      <c r="G24" s="920"/>
      <c r="H24" s="920"/>
      <c r="I24" s="920"/>
      <c r="J24" s="921"/>
      <c r="K24" s="922"/>
      <c r="L24" s="923"/>
      <c r="M24" s="924"/>
      <c r="N24" s="925"/>
      <c r="O24" s="880"/>
    </row>
    <row r="25" spans="2:15" s="903" customFormat="1" ht="19.5" customHeight="1">
      <c r="B25" s="918"/>
      <c r="C25" s="1673"/>
      <c r="D25" s="1674"/>
      <c r="E25" s="1674"/>
      <c r="F25" s="1674"/>
      <c r="G25" s="1674"/>
      <c r="H25" s="1674"/>
      <c r="I25" s="1674"/>
      <c r="J25" s="1675"/>
      <c r="K25" s="904">
        <f>K9+K14+K23</f>
        <v>0</v>
      </c>
      <c r="L25" s="905"/>
      <c r="M25" s="1096">
        <f>M9+M14+M23</f>
        <v>0</v>
      </c>
      <c r="N25" s="907"/>
      <c r="O25" s="880"/>
    </row>
    <row r="26" spans="2:15" s="903" customFormat="1" ht="13.5" customHeight="1">
      <c r="B26" s="909"/>
      <c r="C26" s="910"/>
      <c r="D26" s="895"/>
      <c r="E26" s="895"/>
      <c r="F26" s="911"/>
      <c r="G26" s="911"/>
      <c r="H26" s="911"/>
      <c r="I26" s="912"/>
      <c r="J26" s="911"/>
      <c r="K26" s="913"/>
      <c r="L26" s="914"/>
      <c r="M26" s="915"/>
      <c r="N26" s="902"/>
      <c r="O26" s="916"/>
    </row>
    <row r="27" spans="2:15" s="903" customFormat="1" ht="19.5" customHeight="1">
      <c r="B27" s="881" t="s">
        <v>697</v>
      </c>
      <c r="C27" s="491" t="s">
        <v>348</v>
      </c>
      <c r="D27" s="926"/>
      <c r="E27" s="926"/>
      <c r="F27" s="927"/>
      <c r="G27" s="926"/>
      <c r="H27" s="927"/>
      <c r="I27" s="926"/>
      <c r="J27" s="927"/>
      <c r="K27" s="928"/>
      <c r="L27" s="926"/>
      <c r="M27" s="929"/>
      <c r="N27" s="883"/>
      <c r="O27" s="908"/>
    </row>
    <row r="28" spans="2:15" ht="32.25" customHeight="1">
      <c r="B28" s="893"/>
      <c r="C28" s="894"/>
      <c r="D28" s="895"/>
      <c r="E28" s="895"/>
      <c r="F28" s="896"/>
      <c r="G28" s="897"/>
      <c r="H28" s="897"/>
      <c r="I28" s="897"/>
      <c r="J28" s="898"/>
      <c r="K28" s="899"/>
      <c r="L28" s="900"/>
      <c r="M28" s="901"/>
      <c r="N28" s="902"/>
      <c r="O28" s="903"/>
    </row>
    <row r="29" spans="2:15" ht="32.25" customHeight="1">
      <c r="B29" s="893"/>
      <c r="C29" s="894"/>
      <c r="D29" s="895"/>
      <c r="E29" s="895"/>
      <c r="F29" s="896"/>
      <c r="G29" s="897"/>
      <c r="H29" s="897"/>
      <c r="I29" s="897"/>
      <c r="J29" s="898"/>
      <c r="K29" s="899"/>
      <c r="L29" s="900"/>
      <c r="M29" s="901"/>
      <c r="N29" s="902"/>
      <c r="O29" s="903"/>
    </row>
    <row r="30" spans="2:15" ht="32.25" customHeight="1">
      <c r="B30" s="893"/>
      <c r="C30" s="894"/>
      <c r="D30" s="895"/>
      <c r="E30" s="895"/>
      <c r="F30" s="896"/>
      <c r="G30" s="897"/>
      <c r="H30" s="897"/>
      <c r="I30" s="897"/>
      <c r="J30" s="898"/>
      <c r="K30" s="899"/>
      <c r="L30" s="900"/>
      <c r="M30" s="901"/>
      <c r="N30" s="902"/>
      <c r="O30" s="903"/>
    </row>
    <row r="31" spans="2:15" ht="33.75" customHeight="1">
      <c r="B31" s="893"/>
      <c r="C31" s="894"/>
      <c r="D31" s="895"/>
      <c r="E31" s="895"/>
      <c r="F31" s="896"/>
      <c r="G31" s="897"/>
      <c r="H31" s="897"/>
      <c r="I31" s="897"/>
      <c r="J31" s="898"/>
      <c r="K31" s="899"/>
      <c r="L31" s="900"/>
      <c r="M31" s="901"/>
      <c r="N31" s="902"/>
      <c r="O31" s="903"/>
    </row>
    <row r="32" spans="2:15" s="903" customFormat="1" ht="19.5" customHeight="1">
      <c r="B32" s="918"/>
      <c r="C32" s="1673" t="s">
        <v>480</v>
      </c>
      <c r="D32" s="1674"/>
      <c r="E32" s="1674"/>
      <c r="F32" s="1674"/>
      <c r="G32" s="1674"/>
      <c r="H32" s="1674"/>
      <c r="I32" s="1674"/>
      <c r="J32" s="1675"/>
      <c r="K32" s="904">
        <f>SUM(K28:K31)</f>
        <v>0</v>
      </c>
      <c r="L32" s="905"/>
      <c r="M32" s="906">
        <f>SUM(M28:M31)</f>
        <v>0</v>
      </c>
      <c r="N32" s="907"/>
      <c r="O32" s="880"/>
    </row>
    <row r="33" spans="2:15" s="903" customFormat="1" ht="19.5" customHeight="1">
      <c r="B33" s="893"/>
      <c r="C33" s="1676" t="s">
        <v>661</v>
      </c>
      <c r="D33" s="1677"/>
      <c r="E33" s="1677"/>
      <c r="F33" s="1677"/>
      <c r="G33" s="1677"/>
      <c r="H33" s="1677"/>
      <c r="I33" s="1677"/>
      <c r="J33" s="1678"/>
      <c r="K33" s="930">
        <f>K14+K32+K9+K19+K23</f>
        <v>0</v>
      </c>
      <c r="L33" s="931"/>
      <c r="M33" s="932">
        <f>M14+M32+M9+M19+M23</f>
        <v>0</v>
      </c>
      <c r="N33" s="902"/>
      <c r="O33" s="880"/>
    </row>
    <row r="34" spans="2:15" ht="21" customHeight="1">
      <c r="B34" s="933"/>
      <c r="C34" s="923"/>
      <c r="D34" s="934"/>
      <c r="E34" s="934"/>
      <c r="F34" s="912"/>
      <c r="G34" s="912"/>
      <c r="H34" s="322"/>
      <c r="I34" s="896"/>
      <c r="J34" s="912"/>
      <c r="K34" s="935"/>
      <c r="L34" s="936"/>
      <c r="M34" s="937"/>
      <c r="N34" s="902"/>
    </row>
    <row r="35" spans="2:15" ht="19.5" customHeight="1">
      <c r="B35" s="881" t="s">
        <v>349</v>
      </c>
      <c r="C35" s="542" t="s">
        <v>350</v>
      </c>
      <c r="D35" s="491"/>
      <c r="E35" s="884"/>
      <c r="F35" s="884"/>
      <c r="G35" s="884"/>
      <c r="H35" s="491"/>
      <c r="I35" s="884"/>
      <c r="J35" s="884"/>
      <c r="K35" s="938"/>
      <c r="L35" s="939"/>
      <c r="M35" s="940"/>
      <c r="N35" s="941"/>
    </row>
    <row r="36" spans="2:15" ht="27" customHeight="1">
      <c r="B36" s="942"/>
      <c r="C36" s="540" t="s">
        <v>163</v>
      </c>
      <c r="D36" s="482" t="s">
        <v>240</v>
      </c>
      <c r="E36" s="482" t="s">
        <v>241</v>
      </c>
      <c r="F36" s="482" t="s">
        <v>242</v>
      </c>
      <c r="G36" s="482" t="s">
        <v>257</v>
      </c>
      <c r="H36" s="482" t="s">
        <v>52</v>
      </c>
      <c r="I36" s="482" t="s">
        <v>496</v>
      </c>
      <c r="J36" s="482" t="s">
        <v>247</v>
      </c>
      <c r="K36" s="541" t="s">
        <v>258</v>
      </c>
      <c r="L36" s="482" t="s">
        <v>248</v>
      </c>
      <c r="M36" s="482" t="s">
        <v>165</v>
      </c>
      <c r="N36" s="902"/>
    </row>
    <row r="37" spans="2:15" ht="19.5" customHeight="1">
      <c r="B37" s="893"/>
      <c r="C37" s="894"/>
      <c r="D37" s="895"/>
      <c r="E37" s="895"/>
      <c r="F37" s="896"/>
      <c r="G37" s="897"/>
      <c r="H37" s="897"/>
      <c r="I37" s="897"/>
      <c r="J37" s="898"/>
      <c r="K37" s="899"/>
      <c r="L37" s="1006"/>
      <c r="M37" s="901"/>
      <c r="N37" s="902"/>
      <c r="O37" s="903"/>
    </row>
    <row r="38" spans="2:15" ht="19.5" customHeight="1">
      <c r="B38" s="893"/>
      <c r="C38" s="894"/>
      <c r="D38" s="895"/>
      <c r="E38" s="895"/>
      <c r="F38" s="896"/>
      <c r="G38" s="897"/>
      <c r="H38" s="897"/>
      <c r="I38" s="897"/>
      <c r="J38" s="898"/>
      <c r="K38" s="899"/>
      <c r="L38" s="1006"/>
      <c r="M38" s="901"/>
      <c r="N38" s="902"/>
      <c r="O38" s="903"/>
    </row>
    <row r="39" spans="2:15" ht="19.5" customHeight="1">
      <c r="B39" s="918"/>
      <c r="C39" s="1673" t="s">
        <v>480</v>
      </c>
      <c r="D39" s="1674"/>
      <c r="E39" s="1674"/>
      <c r="F39" s="1674"/>
      <c r="G39" s="1674"/>
      <c r="H39" s="1674"/>
      <c r="I39" s="1674"/>
      <c r="J39" s="1675"/>
      <c r="K39" s="904">
        <f>SUM(K37:K38)</f>
        <v>0</v>
      </c>
      <c r="L39" s="905"/>
      <c r="M39" s="906">
        <f>SUM(M37:M38)</f>
        <v>0</v>
      </c>
      <c r="N39" s="892"/>
    </row>
    <row r="40" spans="2:15" ht="19.5" customHeight="1" thickBot="1">
      <c r="B40" s="943"/>
      <c r="C40" s="1667" t="s">
        <v>698</v>
      </c>
      <c r="D40" s="1668"/>
      <c r="E40" s="1668"/>
      <c r="F40" s="1668"/>
      <c r="G40" s="1668"/>
      <c r="H40" s="1668"/>
      <c r="I40" s="1668"/>
      <c r="J40" s="1669"/>
      <c r="K40" s="944"/>
      <c r="L40" s="945"/>
      <c r="M40" s="946">
        <f>M33+M39</f>
        <v>0</v>
      </c>
      <c r="N40" s="947"/>
    </row>
    <row r="41" spans="2:15">
      <c r="B41" s="948"/>
      <c r="C41" s="880"/>
      <c r="D41" s="949"/>
      <c r="E41" s="880"/>
      <c r="F41" s="880"/>
      <c r="G41" s="880"/>
      <c r="H41" s="880"/>
      <c r="I41" s="880"/>
      <c r="J41" s="880"/>
      <c r="K41" s="880"/>
      <c r="L41" s="880"/>
    </row>
    <row r="42" spans="2:15">
      <c r="C42" s="950"/>
      <c r="D42" s="949"/>
      <c r="E42" s="879"/>
      <c r="F42" s="879"/>
      <c r="I42" s="951"/>
      <c r="L42" s="879"/>
      <c r="M42" s="880"/>
      <c r="N42" s="880"/>
    </row>
    <row r="43" spans="2:15">
      <c r="C43" s="950"/>
      <c r="D43" s="949"/>
      <c r="E43" s="879"/>
      <c r="F43" s="879"/>
      <c r="I43" s="877"/>
      <c r="L43" s="879"/>
      <c r="M43" s="880"/>
      <c r="N43" s="880"/>
    </row>
    <row r="44" spans="2:15" ht="16.5" thickBot="1">
      <c r="C44" s="948"/>
      <c r="D44" s="952"/>
      <c r="I44" s="877"/>
      <c r="L44" s="879"/>
      <c r="M44" s="880"/>
      <c r="N44" s="880"/>
    </row>
    <row r="45" spans="2:15" ht="48" thickBot="1">
      <c r="C45" s="877" t="s">
        <v>699</v>
      </c>
      <c r="E45" s="1086"/>
      <c r="F45" s="1087"/>
      <c r="G45" s="879"/>
      <c r="I45" s="877"/>
      <c r="L45" s="879"/>
      <c r="M45" s="880"/>
      <c r="N45" s="880"/>
    </row>
    <row r="46" spans="2:15" ht="38.25" thickBot="1">
      <c r="E46" s="659"/>
      <c r="F46" s="660" t="s">
        <v>639</v>
      </c>
      <c r="G46" s="1083"/>
      <c r="I46" s="877"/>
      <c r="L46" s="879"/>
      <c r="M46" s="880"/>
      <c r="N46" s="880"/>
    </row>
    <row r="47" spans="2:15" ht="16.5" thickBot="1">
      <c r="E47" s="953"/>
      <c r="F47" s="954" t="s">
        <v>345</v>
      </c>
      <c r="G47" s="1082"/>
      <c r="I47" s="877"/>
      <c r="L47" s="879"/>
      <c r="M47" s="880"/>
      <c r="N47" s="880"/>
    </row>
    <row r="48" spans="2:15">
      <c r="E48" s="955" t="s">
        <v>59</v>
      </c>
      <c r="F48" s="642">
        <v>613912.06999999995</v>
      </c>
      <c r="G48" s="1084"/>
    </row>
    <row r="49" spans="3:8">
      <c r="E49" s="955" t="s">
        <v>60</v>
      </c>
      <c r="F49" s="642">
        <v>204637.36</v>
      </c>
      <c r="G49" s="1084"/>
    </row>
    <row r="50" spans="3:8" ht="16.5" thickBot="1">
      <c r="E50" s="956" t="s">
        <v>159</v>
      </c>
      <c r="F50" s="647">
        <v>102318.68</v>
      </c>
      <c r="G50" s="1084"/>
    </row>
    <row r="51" spans="3:8" ht="21" thickBot="1">
      <c r="E51" s="957"/>
      <c r="F51" s="958">
        <f>SUM(F48:F50)</f>
        <v>920868.10999999987</v>
      </c>
      <c r="G51" s="1085"/>
    </row>
    <row r="54" spans="3:8" ht="46.5">
      <c r="C54" s="865" t="s">
        <v>382</v>
      </c>
      <c r="D54" s="866"/>
      <c r="E54" s="866"/>
      <c r="F54" s="866"/>
      <c r="G54" s="866"/>
      <c r="H54" s="865" t="s">
        <v>383</v>
      </c>
    </row>
  </sheetData>
  <mergeCells count="10">
    <mergeCell ref="C40:J40"/>
    <mergeCell ref="B2:N2"/>
    <mergeCell ref="C9:J9"/>
    <mergeCell ref="C14:J14"/>
    <mergeCell ref="C32:J32"/>
    <mergeCell ref="C33:J33"/>
    <mergeCell ref="C39:J39"/>
    <mergeCell ref="C25:J25"/>
    <mergeCell ref="C19:J19"/>
    <mergeCell ref="C23:J23"/>
  </mergeCells>
  <pageMargins left="0.7" right="0.7" top="0.75" bottom="0.75" header="0.3" footer="0.3"/>
  <pageSetup paperSize="9" scale="48" orientation="landscape" r:id="rId1"/>
  <headerFooter>
    <oddHeader>&amp;C&amp;"-,Bold"&amp;36APPENDIX  L</oddHeader>
  </headerFooter>
  <ignoredErrors>
    <ignoredError sqref="B3:G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E95"/>
  <sheetViews>
    <sheetView view="pageBreakPreview" topLeftCell="A16" zoomScale="70" zoomScaleNormal="64" zoomScaleSheetLayoutView="70" workbookViewId="0">
      <selection activeCell="C11" sqref="C11"/>
    </sheetView>
  </sheetViews>
  <sheetFormatPr defaultColWidth="30.42578125" defaultRowHeight="15"/>
  <cols>
    <col min="1" max="1" width="4.7109375" style="650" customWidth="1"/>
    <col min="2" max="2" width="47.42578125" style="650" customWidth="1"/>
    <col min="3" max="3" width="19.7109375" style="650" customWidth="1"/>
    <col min="4" max="4" width="22" style="650" customWidth="1"/>
    <col min="5" max="5" width="35.42578125" style="650" customWidth="1"/>
    <col min="6" max="6" width="24.140625" style="650" customWidth="1"/>
    <col min="7" max="8" width="16.5703125" style="650" customWidth="1"/>
    <col min="9" max="9" width="27.42578125" style="650" customWidth="1"/>
    <col min="10" max="10" width="27.5703125" style="650" customWidth="1"/>
    <col min="11" max="11" width="28.28515625" style="650" customWidth="1"/>
    <col min="12" max="12" width="29" style="171" customWidth="1"/>
    <col min="13" max="13" width="33.140625" style="171" customWidth="1"/>
    <col min="14" max="14" width="14" style="983" customWidth="1"/>
    <col min="15" max="15" width="27.5703125" style="650" customWidth="1"/>
    <col min="16" max="16" width="30" style="650" customWidth="1"/>
    <col min="17" max="16384" width="30.42578125" style="650"/>
  </cols>
  <sheetData>
    <row r="1" spans="1:31" ht="30" customHeight="1">
      <c r="A1" s="1682"/>
      <c r="B1" s="1683"/>
      <c r="C1" s="1683"/>
      <c r="D1" s="1683"/>
      <c r="E1" s="1683"/>
      <c r="F1" s="1683"/>
      <c r="G1" s="1683"/>
      <c r="H1" s="1683"/>
      <c r="I1" s="1683"/>
      <c r="J1" s="1683"/>
      <c r="K1" s="1683"/>
      <c r="L1" s="1683"/>
      <c r="M1" s="1683"/>
      <c r="N1" s="1683"/>
      <c r="O1" s="1683"/>
      <c r="P1" s="1684"/>
    </row>
    <row r="2" spans="1:31" ht="15.75" hidden="1" customHeight="1">
      <c r="A2" s="150">
        <v>1</v>
      </c>
      <c r="B2" s="151" t="s">
        <v>227</v>
      </c>
      <c r="C2" s="152" t="s">
        <v>228</v>
      </c>
      <c r="D2" s="152" t="s">
        <v>229</v>
      </c>
      <c r="E2" s="153" t="s">
        <v>230</v>
      </c>
      <c r="F2" s="152" t="s">
        <v>231</v>
      </c>
      <c r="G2" s="152">
        <v>7</v>
      </c>
      <c r="H2" s="153">
        <v>8</v>
      </c>
      <c r="I2" s="152">
        <v>10</v>
      </c>
      <c r="J2" s="152">
        <v>11</v>
      </c>
      <c r="K2" s="152">
        <v>12</v>
      </c>
      <c r="L2" s="219">
        <v>13</v>
      </c>
      <c r="M2" s="220"/>
      <c r="N2" s="208"/>
      <c r="O2" s="132"/>
      <c r="P2" s="154"/>
    </row>
    <row r="3" spans="1:31" ht="32.25" customHeight="1" thickBot="1">
      <c r="A3" s="1679" t="s">
        <v>443</v>
      </c>
      <c r="B3" s="1680"/>
      <c r="C3" s="1680"/>
      <c r="D3" s="1680"/>
      <c r="E3" s="1680"/>
      <c r="F3" s="1680"/>
      <c r="G3" s="1680"/>
      <c r="H3" s="1680"/>
      <c r="I3" s="1680"/>
      <c r="J3" s="1680"/>
      <c r="K3" s="1680"/>
      <c r="L3" s="1680"/>
      <c r="M3" s="1680"/>
      <c r="N3" s="1680"/>
      <c r="O3" s="1681"/>
      <c r="P3" s="1031"/>
      <c r="Q3" s="1032"/>
      <c r="R3" s="1032"/>
      <c r="S3" s="1032"/>
      <c r="T3" s="1032"/>
      <c r="U3" s="1032"/>
      <c r="V3" s="1032"/>
      <c r="W3" s="1032"/>
      <c r="X3" s="1032"/>
      <c r="Y3" s="1032"/>
      <c r="Z3" s="1032"/>
      <c r="AA3" s="1032"/>
      <c r="AB3" s="1032"/>
      <c r="AC3" s="1032"/>
      <c r="AD3" s="1032"/>
      <c r="AE3" s="1032"/>
    </row>
    <row r="4" spans="1:31" s="551" customFormat="1" ht="29.25" customHeight="1" thickBot="1">
      <c r="A4" s="565"/>
      <c r="B4" s="546"/>
      <c r="C4" s="547" t="s">
        <v>240</v>
      </c>
      <c r="D4" s="548" t="s">
        <v>241</v>
      </c>
      <c r="E4" s="547" t="s">
        <v>242</v>
      </c>
      <c r="F4" s="547" t="s">
        <v>243</v>
      </c>
      <c r="G4" s="547" t="s">
        <v>52</v>
      </c>
      <c r="H4" s="547" t="s">
        <v>302</v>
      </c>
      <c r="I4" s="547" t="s">
        <v>53</v>
      </c>
      <c r="J4" s="549" t="s">
        <v>248</v>
      </c>
      <c r="K4" s="547" t="s">
        <v>165</v>
      </c>
      <c r="L4" s="547" t="s">
        <v>367</v>
      </c>
      <c r="M4" s="566" t="s">
        <v>3</v>
      </c>
      <c r="N4" s="547" t="s">
        <v>449</v>
      </c>
      <c r="O4" s="547" t="s">
        <v>378</v>
      </c>
      <c r="P4" s="550" t="s">
        <v>377</v>
      </c>
      <c r="Q4" s="567"/>
      <c r="R4" s="567"/>
      <c r="S4" s="567"/>
      <c r="T4" s="567"/>
      <c r="U4" s="567"/>
      <c r="V4" s="567"/>
      <c r="W4" s="567"/>
      <c r="X4" s="567"/>
      <c r="Y4" s="567"/>
      <c r="Z4" s="567"/>
      <c r="AA4" s="567"/>
      <c r="AB4" s="567"/>
      <c r="AC4" s="567"/>
      <c r="AD4" s="567"/>
      <c r="AE4" s="567"/>
    </row>
    <row r="5" spans="1:31" s="206" customFormat="1" ht="21.75" customHeight="1">
      <c r="A5" s="495">
        <v>1</v>
      </c>
      <c r="B5" s="497" t="s">
        <v>701</v>
      </c>
      <c r="C5" s="568">
        <v>43562</v>
      </c>
      <c r="D5" s="568">
        <v>43592</v>
      </c>
      <c r="E5" s="321" t="s">
        <v>685</v>
      </c>
      <c r="F5" s="497" t="s">
        <v>686</v>
      </c>
      <c r="G5" s="497" t="s">
        <v>60</v>
      </c>
      <c r="H5" s="497" t="s">
        <v>36</v>
      </c>
      <c r="I5" s="569">
        <v>218333</v>
      </c>
      <c r="J5" s="570">
        <v>71.421999999999997</v>
      </c>
      <c r="K5" s="571">
        <f t="shared" ref="K5:K38" si="0">I5*J5</f>
        <v>15593779.525999999</v>
      </c>
      <c r="L5" s="1148">
        <v>305.95</v>
      </c>
      <c r="M5" s="573">
        <f>K5*L5</f>
        <v>4770916845.9796991</v>
      </c>
      <c r="N5" s="633">
        <v>18.5</v>
      </c>
      <c r="O5" s="572">
        <f>K5*N5/100</f>
        <v>2884849.2123099994</v>
      </c>
      <c r="P5" s="572">
        <f>+M5*N5/100</f>
        <v>882619616.5062443</v>
      </c>
      <c r="Q5" s="574"/>
      <c r="R5" s="574"/>
      <c r="S5" s="574"/>
      <c r="T5" s="574"/>
      <c r="U5" s="574"/>
      <c r="V5" s="574"/>
      <c r="W5" s="574"/>
      <c r="X5" s="574"/>
      <c r="Y5" s="574"/>
      <c r="Z5" s="574"/>
      <c r="AA5" s="574"/>
      <c r="AB5" s="574"/>
      <c r="AC5" s="574"/>
      <c r="AD5" s="574"/>
      <c r="AE5" s="574"/>
    </row>
    <row r="6" spans="1:31" s="206" customFormat="1" ht="21.75" customHeight="1">
      <c r="A6" s="495">
        <v>2</v>
      </c>
      <c r="B6" s="497" t="s">
        <v>701</v>
      </c>
      <c r="C6" s="568">
        <v>43562</v>
      </c>
      <c r="D6" s="568">
        <v>43592</v>
      </c>
      <c r="E6" s="321" t="s">
        <v>685</v>
      </c>
      <c r="F6" s="497" t="s">
        <v>686</v>
      </c>
      <c r="G6" s="497" t="s">
        <v>60</v>
      </c>
      <c r="H6" s="497" t="s">
        <v>36</v>
      </c>
      <c r="I6" s="569">
        <v>470556</v>
      </c>
      <c r="J6" s="570">
        <v>71.421999999999997</v>
      </c>
      <c r="K6" s="571">
        <f t="shared" si="0"/>
        <v>33608050.631999999</v>
      </c>
      <c r="L6" s="1148">
        <v>305.95</v>
      </c>
      <c r="M6" s="573">
        <f t="shared" ref="M6:M38" si="1">K6*L6</f>
        <v>10282383090.860399</v>
      </c>
      <c r="N6" s="633">
        <v>18.5</v>
      </c>
      <c r="O6" s="572">
        <f t="shared" ref="O6:O32" si="2">K6*N6/100</f>
        <v>6217489.3669199999</v>
      </c>
      <c r="P6" s="572">
        <f t="shared" ref="P6:P32" si="3">+M6*N6/100</f>
        <v>1902240871.8091738</v>
      </c>
      <c r="Q6" s="574"/>
      <c r="R6" s="574"/>
      <c r="S6" s="574"/>
      <c r="T6" s="574"/>
      <c r="U6" s="574"/>
      <c r="V6" s="574"/>
      <c r="W6" s="574"/>
      <c r="X6" s="574"/>
      <c r="Y6" s="574"/>
      <c r="Z6" s="574"/>
      <c r="AA6" s="574"/>
      <c r="AB6" s="574"/>
      <c r="AC6" s="574"/>
      <c r="AD6" s="574"/>
      <c r="AE6" s="574"/>
    </row>
    <row r="7" spans="1:31" s="206" customFormat="1" ht="21.75" customHeight="1">
      <c r="A7" s="495">
        <v>3</v>
      </c>
      <c r="B7" s="497" t="s">
        <v>702</v>
      </c>
      <c r="C7" s="568">
        <v>43561</v>
      </c>
      <c r="D7" s="568">
        <v>43591</v>
      </c>
      <c r="E7" s="321" t="s">
        <v>703</v>
      </c>
      <c r="F7" s="497" t="s">
        <v>304</v>
      </c>
      <c r="G7" s="497" t="s">
        <v>57</v>
      </c>
      <c r="H7" s="497" t="s">
        <v>36</v>
      </c>
      <c r="I7" s="569">
        <v>150000</v>
      </c>
      <c r="J7" s="570">
        <v>73.372</v>
      </c>
      <c r="K7" s="571">
        <f t="shared" si="0"/>
        <v>11005800</v>
      </c>
      <c r="L7" s="1148">
        <v>305.95</v>
      </c>
      <c r="M7" s="573">
        <f t="shared" si="1"/>
        <v>3367224510</v>
      </c>
      <c r="N7" s="633">
        <v>20</v>
      </c>
      <c r="O7" s="572">
        <f t="shared" si="2"/>
        <v>2201160</v>
      </c>
      <c r="P7" s="572">
        <f t="shared" si="3"/>
        <v>673444902</v>
      </c>
      <c r="Q7" s="574"/>
      <c r="R7" s="574"/>
      <c r="S7" s="574"/>
      <c r="T7" s="574"/>
      <c r="U7" s="574"/>
      <c r="V7" s="574"/>
      <c r="W7" s="574"/>
      <c r="X7" s="574"/>
      <c r="Y7" s="574"/>
      <c r="Z7" s="574"/>
      <c r="AA7" s="574"/>
      <c r="AB7" s="574"/>
      <c r="AC7" s="574"/>
      <c r="AD7" s="574"/>
      <c r="AE7" s="574"/>
    </row>
    <row r="8" spans="1:31" s="206" customFormat="1" ht="21.75" customHeight="1">
      <c r="A8" s="495">
        <v>4</v>
      </c>
      <c r="B8" s="497" t="s">
        <v>702</v>
      </c>
      <c r="C8" s="568">
        <v>43561</v>
      </c>
      <c r="D8" s="568">
        <v>43591</v>
      </c>
      <c r="E8" s="321" t="s">
        <v>703</v>
      </c>
      <c r="F8" s="497" t="s">
        <v>304</v>
      </c>
      <c r="G8" s="497" t="s">
        <v>57</v>
      </c>
      <c r="H8" s="497" t="s">
        <v>36</v>
      </c>
      <c r="I8" s="569">
        <v>80000</v>
      </c>
      <c r="J8" s="570">
        <v>73.372</v>
      </c>
      <c r="K8" s="571">
        <f t="shared" si="0"/>
        <v>5869760</v>
      </c>
      <c r="L8" s="1148">
        <v>305.95</v>
      </c>
      <c r="M8" s="573">
        <f t="shared" si="1"/>
        <v>1795853072</v>
      </c>
      <c r="N8" s="633">
        <v>20</v>
      </c>
      <c r="O8" s="572">
        <f t="shared" si="2"/>
        <v>1173952</v>
      </c>
      <c r="P8" s="572">
        <f t="shared" si="3"/>
        <v>359170614.39999998</v>
      </c>
      <c r="Q8" s="574"/>
      <c r="R8" s="574"/>
      <c r="S8" s="574"/>
      <c r="T8" s="574"/>
      <c r="U8" s="574"/>
      <c r="V8" s="574"/>
      <c r="W8" s="574"/>
      <c r="X8" s="574"/>
      <c r="Y8" s="574"/>
      <c r="Z8" s="574"/>
      <c r="AA8" s="574"/>
      <c r="AB8" s="574"/>
      <c r="AC8" s="574"/>
      <c r="AD8" s="574"/>
      <c r="AE8" s="574"/>
    </row>
    <row r="9" spans="1:31" s="206" customFormat="1" ht="21.75" customHeight="1">
      <c r="A9" s="495">
        <v>5</v>
      </c>
      <c r="B9" s="497" t="s">
        <v>640</v>
      </c>
      <c r="C9" s="568">
        <v>43559</v>
      </c>
      <c r="D9" s="568">
        <v>43589</v>
      </c>
      <c r="E9" s="321" t="s">
        <v>677</v>
      </c>
      <c r="F9" s="497" t="s">
        <v>306</v>
      </c>
      <c r="G9" s="497" t="s">
        <v>58</v>
      </c>
      <c r="H9" s="497" t="s">
        <v>36</v>
      </c>
      <c r="I9" s="569">
        <v>560816</v>
      </c>
      <c r="J9" s="570">
        <v>72.652000000000001</v>
      </c>
      <c r="K9" s="571">
        <f t="shared" si="0"/>
        <v>40744404.031999998</v>
      </c>
      <c r="L9" s="1148">
        <v>305.95</v>
      </c>
      <c r="M9" s="573">
        <f t="shared" si="1"/>
        <v>12465750413.590399</v>
      </c>
      <c r="N9" s="633">
        <v>18.5</v>
      </c>
      <c r="O9" s="572">
        <f t="shared" si="2"/>
        <v>7537714.7459199997</v>
      </c>
      <c r="P9" s="572">
        <f t="shared" si="3"/>
        <v>2306163826.5142236</v>
      </c>
      <c r="Q9" s="574"/>
      <c r="R9" s="574"/>
      <c r="S9" s="574"/>
      <c r="T9" s="574"/>
      <c r="U9" s="574"/>
      <c r="V9" s="574"/>
      <c r="W9" s="574"/>
      <c r="X9" s="574"/>
      <c r="Y9" s="574"/>
      <c r="Z9" s="574"/>
      <c r="AA9" s="574"/>
      <c r="AB9" s="574"/>
      <c r="AC9" s="574"/>
      <c r="AD9" s="574"/>
      <c r="AE9" s="574"/>
    </row>
    <row r="10" spans="1:31" s="206" customFormat="1" ht="21.75" customHeight="1">
      <c r="A10" s="495">
        <v>6</v>
      </c>
      <c r="B10" s="497" t="s">
        <v>640</v>
      </c>
      <c r="C10" s="568">
        <v>43559</v>
      </c>
      <c r="D10" s="568">
        <v>43589</v>
      </c>
      <c r="E10" s="321" t="s">
        <v>677</v>
      </c>
      <c r="F10" s="497" t="s">
        <v>306</v>
      </c>
      <c r="G10" s="497" t="s">
        <v>58</v>
      </c>
      <c r="H10" s="497" t="s">
        <v>36</v>
      </c>
      <c r="I10" s="569">
        <v>33960</v>
      </c>
      <c r="J10" s="570">
        <v>72.652000000000001</v>
      </c>
      <c r="K10" s="571">
        <f t="shared" si="0"/>
        <v>2467261.92</v>
      </c>
      <c r="L10" s="1148">
        <v>305.95</v>
      </c>
      <c r="M10" s="573">
        <f t="shared" si="1"/>
        <v>754858784.42399991</v>
      </c>
      <c r="N10" s="633">
        <v>18.5</v>
      </c>
      <c r="O10" s="572">
        <f t="shared" si="2"/>
        <v>456443.45519999997</v>
      </c>
      <c r="P10" s="572">
        <f t="shared" si="3"/>
        <v>139648875.11843997</v>
      </c>
      <c r="Q10" s="574"/>
      <c r="R10" s="574"/>
      <c r="S10" s="574"/>
      <c r="T10" s="574"/>
      <c r="U10" s="574"/>
      <c r="V10" s="574"/>
      <c r="W10" s="574"/>
      <c r="X10" s="574"/>
      <c r="Y10" s="574"/>
      <c r="Z10" s="574"/>
      <c r="AA10" s="574"/>
      <c r="AB10" s="574"/>
      <c r="AC10" s="574"/>
      <c r="AD10" s="574"/>
      <c r="AE10" s="574"/>
    </row>
    <row r="11" spans="1:31" s="206" customFormat="1" ht="21.75" customHeight="1">
      <c r="A11" s="495">
        <v>7</v>
      </c>
      <c r="B11" s="497" t="s">
        <v>640</v>
      </c>
      <c r="C11" s="568">
        <v>43559</v>
      </c>
      <c r="D11" s="568">
        <v>43589</v>
      </c>
      <c r="E11" s="321" t="s">
        <v>677</v>
      </c>
      <c r="F11" s="497" t="s">
        <v>306</v>
      </c>
      <c r="G11" s="497" t="s">
        <v>58</v>
      </c>
      <c r="H11" s="497" t="s">
        <v>36</v>
      </c>
      <c r="I11" s="569">
        <v>319920</v>
      </c>
      <c r="J11" s="570">
        <v>72.652000000000001</v>
      </c>
      <c r="K11" s="571">
        <f t="shared" si="0"/>
        <v>23242827.84</v>
      </c>
      <c r="L11" s="1148">
        <v>305.95</v>
      </c>
      <c r="M11" s="573">
        <f t="shared" si="1"/>
        <v>7111143177.6479998</v>
      </c>
      <c r="N11" s="633">
        <v>18.5</v>
      </c>
      <c r="O11" s="572">
        <f t="shared" si="2"/>
        <v>4299923.1504000006</v>
      </c>
      <c r="P11" s="572">
        <f t="shared" si="3"/>
        <v>1315561487.8648798</v>
      </c>
      <c r="Q11" s="574"/>
      <c r="R11" s="574"/>
      <c r="S11" s="574"/>
      <c r="T11" s="574"/>
      <c r="U11" s="574"/>
      <c r="V11" s="574"/>
      <c r="W11" s="574"/>
      <c r="X11" s="574"/>
      <c r="Y11" s="574"/>
      <c r="Z11" s="574"/>
      <c r="AA11" s="574"/>
      <c r="AB11" s="574"/>
      <c r="AC11" s="574"/>
      <c r="AD11" s="574"/>
      <c r="AE11" s="574"/>
    </row>
    <row r="12" spans="1:31" s="206" customFormat="1" ht="21.75" customHeight="1">
      <c r="A12" s="495">
        <v>8</v>
      </c>
      <c r="B12" s="497" t="s">
        <v>640</v>
      </c>
      <c r="C12" s="568">
        <v>43559</v>
      </c>
      <c r="D12" s="568">
        <v>43589</v>
      </c>
      <c r="E12" s="321" t="s">
        <v>677</v>
      </c>
      <c r="F12" s="497" t="s">
        <v>306</v>
      </c>
      <c r="G12" s="497" t="s">
        <v>58</v>
      </c>
      <c r="H12" s="497" t="s">
        <v>36</v>
      </c>
      <c r="I12" s="569">
        <v>1940</v>
      </c>
      <c r="J12" s="570">
        <v>72.652000000000001</v>
      </c>
      <c r="K12" s="571">
        <f t="shared" si="0"/>
        <v>140944.88</v>
      </c>
      <c r="L12" s="1148">
        <v>305.95</v>
      </c>
      <c r="M12" s="573">
        <f t="shared" si="1"/>
        <v>43122086.035999998</v>
      </c>
      <c r="N12" s="633">
        <v>18.5</v>
      </c>
      <c r="O12" s="572">
        <f t="shared" si="2"/>
        <v>26074.802800000001</v>
      </c>
      <c r="P12" s="572">
        <f t="shared" si="3"/>
        <v>7977585.9166599996</v>
      </c>
      <c r="Q12" s="574"/>
      <c r="R12" s="574"/>
      <c r="S12" s="574"/>
      <c r="T12" s="574"/>
      <c r="U12" s="574"/>
      <c r="V12" s="574"/>
      <c r="W12" s="574"/>
      <c r="X12" s="574"/>
      <c r="Y12" s="574"/>
      <c r="Z12" s="574"/>
      <c r="AA12" s="574"/>
      <c r="AB12" s="574"/>
      <c r="AC12" s="574"/>
      <c r="AD12" s="574"/>
      <c r="AE12" s="574"/>
    </row>
    <row r="13" spans="1:31" s="206" customFormat="1" ht="21.75" customHeight="1">
      <c r="A13" s="495">
        <v>9</v>
      </c>
      <c r="B13" s="497" t="s">
        <v>690</v>
      </c>
      <c r="C13" s="568">
        <v>43576</v>
      </c>
      <c r="D13" s="568">
        <v>43606</v>
      </c>
      <c r="E13" s="321" t="s">
        <v>691</v>
      </c>
      <c r="F13" s="497" t="s">
        <v>305</v>
      </c>
      <c r="G13" s="497" t="s">
        <v>483</v>
      </c>
      <c r="H13" s="497" t="s">
        <v>36</v>
      </c>
      <c r="I13" s="569">
        <v>90000</v>
      </c>
      <c r="J13" s="570">
        <v>72.840999999999994</v>
      </c>
      <c r="K13" s="571">
        <f t="shared" si="0"/>
        <v>6555689.9999999991</v>
      </c>
      <c r="L13" s="1148">
        <v>305.95</v>
      </c>
      <c r="M13" s="573">
        <f t="shared" si="1"/>
        <v>2005713355.4999995</v>
      </c>
      <c r="N13" s="633">
        <v>20</v>
      </c>
      <c r="O13" s="572">
        <f t="shared" si="2"/>
        <v>1311137.9999999998</v>
      </c>
      <c r="P13" s="572">
        <f t="shared" si="3"/>
        <v>401142671.0999999</v>
      </c>
      <c r="Q13" s="574"/>
      <c r="R13" s="574"/>
      <c r="S13" s="574"/>
      <c r="T13" s="574"/>
      <c r="U13" s="574"/>
      <c r="V13" s="574"/>
      <c r="W13" s="574"/>
      <c r="X13" s="574"/>
      <c r="Y13" s="574"/>
      <c r="Z13" s="574"/>
      <c r="AA13" s="574"/>
      <c r="AB13" s="574"/>
      <c r="AC13" s="574"/>
      <c r="AD13" s="574"/>
      <c r="AE13" s="574"/>
    </row>
    <row r="14" spans="1:31" s="206" customFormat="1" ht="21.75" customHeight="1">
      <c r="A14" s="495">
        <v>10</v>
      </c>
      <c r="B14" s="497" t="s">
        <v>690</v>
      </c>
      <c r="C14" s="568">
        <v>43576</v>
      </c>
      <c r="D14" s="568">
        <v>43606</v>
      </c>
      <c r="E14" s="321" t="s">
        <v>691</v>
      </c>
      <c r="F14" s="497" t="s">
        <v>305</v>
      </c>
      <c r="G14" s="497" t="s">
        <v>473</v>
      </c>
      <c r="H14" s="497" t="s">
        <v>36</v>
      </c>
      <c r="I14" s="569">
        <v>127500</v>
      </c>
      <c r="J14" s="570">
        <v>72.840999999999994</v>
      </c>
      <c r="K14" s="571">
        <f t="shared" si="0"/>
        <v>9287227.5</v>
      </c>
      <c r="L14" s="1148">
        <v>305.95</v>
      </c>
      <c r="M14" s="573">
        <f t="shared" si="1"/>
        <v>2841427253.625</v>
      </c>
      <c r="N14" s="633">
        <v>20</v>
      </c>
      <c r="O14" s="572">
        <f t="shared" si="2"/>
        <v>1857445.5</v>
      </c>
      <c r="P14" s="572">
        <f t="shared" si="3"/>
        <v>568285450.72500002</v>
      </c>
      <c r="Q14" s="574"/>
      <c r="R14" s="574"/>
      <c r="S14" s="574"/>
      <c r="T14" s="574"/>
      <c r="U14" s="574"/>
      <c r="V14" s="574"/>
      <c r="W14" s="574"/>
      <c r="X14" s="574"/>
      <c r="Y14" s="574"/>
      <c r="Z14" s="574"/>
      <c r="AA14" s="574"/>
      <c r="AB14" s="574"/>
      <c r="AC14" s="574"/>
      <c r="AD14" s="574"/>
      <c r="AE14" s="574"/>
    </row>
    <row r="15" spans="1:31" s="206" customFormat="1" ht="21.75" customHeight="1">
      <c r="A15" s="495">
        <v>11</v>
      </c>
      <c r="B15" s="497" t="s">
        <v>690</v>
      </c>
      <c r="C15" s="568">
        <v>43576</v>
      </c>
      <c r="D15" s="568">
        <v>43606</v>
      </c>
      <c r="E15" s="321" t="s">
        <v>691</v>
      </c>
      <c r="F15" s="497" t="s">
        <v>305</v>
      </c>
      <c r="G15" s="497" t="s">
        <v>59</v>
      </c>
      <c r="H15" s="497" t="s">
        <v>36</v>
      </c>
      <c r="I15" s="569">
        <v>230002</v>
      </c>
      <c r="J15" s="570">
        <v>72.840999999999994</v>
      </c>
      <c r="K15" s="571">
        <f t="shared" si="0"/>
        <v>16753575.681999998</v>
      </c>
      <c r="L15" s="1148">
        <v>305.95</v>
      </c>
      <c r="M15" s="573">
        <f t="shared" si="1"/>
        <v>5125756479.9078989</v>
      </c>
      <c r="N15" s="633">
        <v>20</v>
      </c>
      <c r="O15" s="572">
        <f t="shared" si="2"/>
        <v>3350715.1363999997</v>
      </c>
      <c r="P15" s="572">
        <f t="shared" si="3"/>
        <v>1025151295.9815798</v>
      </c>
      <c r="Q15" s="574"/>
      <c r="R15" s="574"/>
      <c r="S15" s="574"/>
      <c r="T15" s="574"/>
      <c r="U15" s="574"/>
      <c r="V15" s="574"/>
      <c r="W15" s="574"/>
      <c r="X15" s="574"/>
      <c r="Y15" s="574"/>
      <c r="Z15" s="574"/>
      <c r="AA15" s="574"/>
      <c r="AB15" s="574"/>
      <c r="AC15" s="574"/>
      <c r="AD15" s="574"/>
      <c r="AE15" s="574"/>
    </row>
    <row r="16" spans="1:31" s="206" customFormat="1" ht="21.75" customHeight="1">
      <c r="A16" s="495">
        <v>12</v>
      </c>
      <c r="B16" s="497" t="s">
        <v>689</v>
      </c>
      <c r="C16" s="568">
        <v>43572</v>
      </c>
      <c r="D16" s="568">
        <v>43602</v>
      </c>
      <c r="E16" s="321" t="s">
        <v>704</v>
      </c>
      <c r="F16" s="497" t="s">
        <v>304</v>
      </c>
      <c r="G16" s="497" t="s">
        <v>59</v>
      </c>
      <c r="H16" s="497" t="s">
        <v>36</v>
      </c>
      <c r="I16" s="569">
        <v>279219</v>
      </c>
      <c r="J16" s="570">
        <v>73.498999999999995</v>
      </c>
      <c r="K16" s="571">
        <f t="shared" si="0"/>
        <v>20522317.280999999</v>
      </c>
      <c r="L16" s="1148">
        <v>305.95</v>
      </c>
      <c r="M16" s="573">
        <f t="shared" si="1"/>
        <v>6278802972.1219492</v>
      </c>
      <c r="N16" s="633">
        <v>20</v>
      </c>
      <c r="O16" s="572">
        <f t="shared" si="2"/>
        <v>4104463.4561999999</v>
      </c>
      <c r="P16" s="572">
        <f t="shared" si="3"/>
        <v>1255760594.4243898</v>
      </c>
      <c r="Q16" s="574"/>
      <c r="R16" s="574"/>
      <c r="S16" s="574"/>
      <c r="T16" s="574"/>
      <c r="U16" s="574"/>
      <c r="V16" s="574"/>
      <c r="W16" s="574"/>
      <c r="X16" s="574"/>
      <c r="Y16" s="574"/>
      <c r="Z16" s="574"/>
      <c r="AA16" s="574"/>
      <c r="AB16" s="574"/>
      <c r="AC16" s="574"/>
      <c r="AD16" s="574"/>
      <c r="AE16" s="574"/>
    </row>
    <row r="17" spans="1:31" s="206" customFormat="1" ht="21.75" customHeight="1">
      <c r="A17" s="495">
        <v>13</v>
      </c>
      <c r="B17" s="497" t="s">
        <v>705</v>
      </c>
      <c r="C17" s="568">
        <v>43574</v>
      </c>
      <c r="D17" s="568">
        <v>43604</v>
      </c>
      <c r="E17" s="321" t="s">
        <v>706</v>
      </c>
      <c r="F17" s="497" t="s">
        <v>303</v>
      </c>
      <c r="G17" s="497" t="s">
        <v>57</v>
      </c>
      <c r="H17" s="497" t="s">
        <v>36</v>
      </c>
      <c r="I17" s="569">
        <v>939079</v>
      </c>
      <c r="J17" s="570">
        <v>74.504999999999995</v>
      </c>
      <c r="K17" s="571">
        <f t="shared" si="0"/>
        <v>69966080.894999996</v>
      </c>
      <c r="L17" s="1148">
        <v>305.95</v>
      </c>
      <c r="M17" s="573">
        <f t="shared" si="1"/>
        <v>21406122449.825249</v>
      </c>
      <c r="N17" s="633">
        <v>18.5</v>
      </c>
      <c r="O17" s="572">
        <f t="shared" si="2"/>
        <v>12943724.965574998</v>
      </c>
      <c r="P17" s="572">
        <f t="shared" si="3"/>
        <v>3960132653.2176709</v>
      </c>
      <c r="Q17" s="574"/>
      <c r="R17" s="574"/>
      <c r="S17" s="574"/>
      <c r="T17" s="574"/>
      <c r="U17" s="574"/>
      <c r="V17" s="574"/>
      <c r="W17" s="574"/>
      <c r="X17" s="574"/>
      <c r="Y17" s="574"/>
      <c r="Z17" s="574"/>
      <c r="AA17" s="574"/>
      <c r="AB17" s="574"/>
      <c r="AC17" s="574"/>
      <c r="AD17" s="574"/>
      <c r="AE17" s="574"/>
    </row>
    <row r="18" spans="1:31" s="206" customFormat="1" ht="21.75" customHeight="1">
      <c r="A18" s="495">
        <v>14</v>
      </c>
      <c r="B18" s="497" t="s">
        <v>678</v>
      </c>
      <c r="C18" s="568">
        <v>43584</v>
      </c>
      <c r="D18" s="568">
        <v>43614</v>
      </c>
      <c r="E18" s="321" t="s">
        <v>679</v>
      </c>
      <c r="F18" s="497" t="s">
        <v>306</v>
      </c>
      <c r="G18" s="497" t="s">
        <v>58</v>
      </c>
      <c r="H18" s="497" t="s">
        <v>36</v>
      </c>
      <c r="I18" s="569">
        <v>886820</v>
      </c>
      <c r="J18" s="570">
        <v>73.403000000000006</v>
      </c>
      <c r="K18" s="571">
        <f t="shared" si="0"/>
        <v>65095248.460000008</v>
      </c>
      <c r="L18" s="1148">
        <v>305.95</v>
      </c>
      <c r="M18" s="573">
        <f t="shared" si="1"/>
        <v>19915891266.337002</v>
      </c>
      <c r="N18" s="633">
        <v>18.5</v>
      </c>
      <c r="O18" s="572">
        <f t="shared" ref="O18:O19" si="4">K18*N18/100</f>
        <v>12042620.965100002</v>
      </c>
      <c r="P18" s="572">
        <f t="shared" ref="P18:P19" si="5">+M18*N18/100</f>
        <v>3684439884.2723455</v>
      </c>
      <c r="Q18" s="574"/>
      <c r="R18" s="574"/>
      <c r="S18" s="574"/>
      <c r="T18" s="574"/>
      <c r="U18" s="574"/>
      <c r="V18" s="574"/>
      <c r="W18" s="574"/>
      <c r="X18" s="574"/>
      <c r="Y18" s="574"/>
      <c r="Z18" s="574"/>
      <c r="AA18" s="574"/>
      <c r="AB18" s="574"/>
      <c r="AC18" s="574"/>
      <c r="AD18" s="574"/>
      <c r="AE18" s="574"/>
    </row>
    <row r="19" spans="1:31" s="206" customFormat="1" ht="21.75" customHeight="1">
      <c r="A19" s="495">
        <v>15</v>
      </c>
      <c r="B19" s="497" t="s">
        <v>678</v>
      </c>
      <c r="C19" s="568">
        <v>43584</v>
      </c>
      <c r="D19" s="568">
        <v>43614</v>
      </c>
      <c r="E19" s="321" t="s">
        <v>679</v>
      </c>
      <c r="F19" s="497" t="s">
        <v>306</v>
      </c>
      <c r="G19" s="497" t="s">
        <v>58</v>
      </c>
      <c r="H19" s="497" t="s">
        <v>36</v>
      </c>
      <c r="I19" s="569">
        <v>32000</v>
      </c>
      <c r="J19" s="570">
        <v>73.403000000000006</v>
      </c>
      <c r="K19" s="571">
        <f t="shared" si="0"/>
        <v>2348896</v>
      </c>
      <c r="L19" s="1148">
        <v>305.95</v>
      </c>
      <c r="M19" s="573">
        <f t="shared" si="1"/>
        <v>718644731.19999993</v>
      </c>
      <c r="N19" s="633">
        <v>18.5</v>
      </c>
      <c r="O19" s="572">
        <f t="shared" si="4"/>
        <v>434545.76</v>
      </c>
      <c r="P19" s="572">
        <f t="shared" si="5"/>
        <v>132949275.27199998</v>
      </c>
      <c r="Q19" s="574"/>
      <c r="R19" s="574"/>
      <c r="S19" s="574"/>
      <c r="T19" s="574"/>
      <c r="U19" s="574"/>
      <c r="V19" s="574"/>
      <c r="W19" s="574"/>
      <c r="X19" s="574"/>
      <c r="Y19" s="574"/>
      <c r="Z19" s="574"/>
      <c r="AA19" s="574"/>
      <c r="AB19" s="574"/>
      <c r="AC19" s="574"/>
      <c r="AD19" s="574"/>
      <c r="AE19" s="574"/>
    </row>
    <row r="20" spans="1:31" s="206" customFormat="1" ht="21.75" customHeight="1">
      <c r="A20" s="495">
        <v>17</v>
      </c>
      <c r="B20" s="497" t="s">
        <v>707</v>
      </c>
      <c r="C20" s="568">
        <v>43582</v>
      </c>
      <c r="D20" s="568">
        <v>43612</v>
      </c>
      <c r="E20" s="321" t="s">
        <v>708</v>
      </c>
      <c r="F20" s="497" t="s">
        <v>305</v>
      </c>
      <c r="G20" s="497" t="s">
        <v>483</v>
      </c>
      <c r="H20" s="497" t="s">
        <v>36</v>
      </c>
      <c r="I20" s="569">
        <v>170000</v>
      </c>
      <c r="J20" s="570">
        <v>73.016999999999996</v>
      </c>
      <c r="K20" s="571">
        <f t="shared" si="0"/>
        <v>12412890</v>
      </c>
      <c r="L20" s="1148">
        <v>305.95</v>
      </c>
      <c r="M20" s="573">
        <f t="shared" si="1"/>
        <v>3797723695.5</v>
      </c>
      <c r="N20" s="633">
        <v>20</v>
      </c>
      <c r="O20" s="572">
        <f t="shared" ref="O20:O26" si="6">K20*N20/100</f>
        <v>2482578</v>
      </c>
      <c r="P20" s="572">
        <f t="shared" ref="P20:P26" si="7">+M20*N20/100</f>
        <v>759544739.10000002</v>
      </c>
      <c r="Q20" s="574"/>
      <c r="R20" s="574"/>
      <c r="S20" s="574"/>
      <c r="T20" s="574"/>
      <c r="U20" s="574"/>
      <c r="V20" s="574"/>
      <c r="W20" s="574"/>
      <c r="X20" s="574"/>
      <c r="Y20" s="574"/>
      <c r="Z20" s="574"/>
      <c r="AA20" s="574"/>
      <c r="AB20" s="574"/>
      <c r="AC20" s="574"/>
      <c r="AD20" s="574"/>
      <c r="AE20" s="574"/>
    </row>
    <row r="21" spans="1:31" s="206" customFormat="1" ht="21.75" customHeight="1">
      <c r="A21" s="495">
        <v>18</v>
      </c>
      <c r="B21" s="497" t="s">
        <v>707</v>
      </c>
      <c r="C21" s="568">
        <v>43582</v>
      </c>
      <c r="D21" s="568">
        <v>43612</v>
      </c>
      <c r="E21" s="321" t="s">
        <v>708</v>
      </c>
      <c r="F21" s="497" t="s">
        <v>305</v>
      </c>
      <c r="G21" s="497" t="s">
        <v>634</v>
      </c>
      <c r="H21" s="497" t="s">
        <v>36</v>
      </c>
      <c r="I21" s="569">
        <v>120000</v>
      </c>
      <c r="J21" s="570">
        <v>73.016999999999996</v>
      </c>
      <c r="K21" s="571">
        <f t="shared" si="0"/>
        <v>8762040</v>
      </c>
      <c r="L21" s="1148">
        <v>305.95</v>
      </c>
      <c r="M21" s="573">
        <f t="shared" si="1"/>
        <v>2680746138</v>
      </c>
      <c r="N21" s="633">
        <v>20</v>
      </c>
      <c r="O21" s="572">
        <f t="shared" si="6"/>
        <v>1752408</v>
      </c>
      <c r="P21" s="572">
        <f t="shared" si="7"/>
        <v>536149227.60000002</v>
      </c>
      <c r="Q21" s="574"/>
      <c r="R21" s="574"/>
      <c r="S21" s="574"/>
      <c r="T21" s="574"/>
      <c r="U21" s="574"/>
      <c r="V21" s="574"/>
      <c r="W21" s="574"/>
      <c r="X21" s="574"/>
      <c r="Y21" s="574"/>
      <c r="Z21" s="574"/>
      <c r="AA21" s="574"/>
      <c r="AB21" s="574"/>
      <c r="AC21" s="574"/>
      <c r="AD21" s="574"/>
      <c r="AE21" s="574"/>
    </row>
    <row r="22" spans="1:31" s="206" customFormat="1" ht="21.75" customHeight="1">
      <c r="A22" s="495">
        <v>19</v>
      </c>
      <c r="B22" s="497" t="s">
        <v>680</v>
      </c>
      <c r="C22" s="568">
        <v>43566</v>
      </c>
      <c r="D22" s="568">
        <v>43596</v>
      </c>
      <c r="E22" s="321" t="s">
        <v>681</v>
      </c>
      <c r="F22" s="497" t="s">
        <v>250</v>
      </c>
      <c r="G22" s="497" t="s">
        <v>669</v>
      </c>
      <c r="H22" s="497" t="s">
        <v>36</v>
      </c>
      <c r="I22" s="569">
        <v>70000</v>
      </c>
      <c r="J22" s="570">
        <v>74.665000000000006</v>
      </c>
      <c r="K22" s="571">
        <f t="shared" si="0"/>
        <v>5226550</v>
      </c>
      <c r="L22" s="1148">
        <v>305.95</v>
      </c>
      <c r="M22" s="573">
        <f t="shared" si="1"/>
        <v>1599062972.5</v>
      </c>
      <c r="N22" s="633">
        <v>20</v>
      </c>
      <c r="O22" s="572">
        <f t="shared" si="6"/>
        <v>1045310</v>
      </c>
      <c r="P22" s="572">
        <f t="shared" si="7"/>
        <v>319812594.5</v>
      </c>
      <c r="Q22" s="574"/>
      <c r="R22" s="574"/>
      <c r="S22" s="574"/>
      <c r="T22" s="574"/>
      <c r="U22" s="574"/>
      <c r="V22" s="574"/>
      <c r="W22" s="574"/>
      <c r="X22" s="574"/>
      <c r="Y22" s="574"/>
      <c r="Z22" s="574"/>
      <c r="AA22" s="574"/>
      <c r="AB22" s="574"/>
      <c r="AC22" s="574"/>
      <c r="AD22" s="574"/>
      <c r="AE22" s="574"/>
    </row>
    <row r="23" spans="1:31" s="206" customFormat="1" ht="21.75" customHeight="1">
      <c r="A23" s="495">
        <v>20</v>
      </c>
      <c r="B23" s="497" t="s">
        <v>687</v>
      </c>
      <c r="C23" s="568">
        <v>43567</v>
      </c>
      <c r="D23" s="568">
        <v>43597</v>
      </c>
      <c r="E23" s="321" t="s">
        <v>688</v>
      </c>
      <c r="F23" s="497" t="s">
        <v>306</v>
      </c>
      <c r="G23" s="497" t="s">
        <v>58</v>
      </c>
      <c r="H23" s="497" t="s">
        <v>36</v>
      </c>
      <c r="I23" s="569">
        <v>609614</v>
      </c>
      <c r="J23" s="570">
        <v>74.406999999999996</v>
      </c>
      <c r="K23" s="571">
        <f t="shared" si="0"/>
        <v>45359548.897999994</v>
      </c>
      <c r="L23" s="1148">
        <v>305.95</v>
      </c>
      <c r="M23" s="573">
        <f t="shared" si="1"/>
        <v>13877753985.343098</v>
      </c>
      <c r="N23" s="633">
        <v>18.5</v>
      </c>
      <c r="O23" s="572">
        <f t="shared" si="6"/>
        <v>8391516.5461299997</v>
      </c>
      <c r="P23" s="572">
        <f t="shared" si="7"/>
        <v>2567384487.2884731</v>
      </c>
      <c r="Q23" s="574"/>
      <c r="R23" s="574"/>
      <c r="S23" s="574"/>
      <c r="T23" s="574"/>
      <c r="U23" s="574"/>
      <c r="V23" s="574"/>
      <c r="W23" s="574"/>
      <c r="X23" s="574"/>
      <c r="Y23" s="574"/>
      <c r="Z23" s="574"/>
      <c r="AA23" s="574"/>
      <c r="AB23" s="574"/>
      <c r="AC23" s="574"/>
      <c r="AD23" s="574"/>
      <c r="AE23" s="574"/>
    </row>
    <row r="24" spans="1:31" s="206" customFormat="1" ht="21.75" customHeight="1">
      <c r="A24" s="495">
        <v>21</v>
      </c>
      <c r="B24" s="497" t="s">
        <v>687</v>
      </c>
      <c r="C24" s="568">
        <v>43567</v>
      </c>
      <c r="D24" s="568">
        <v>43597</v>
      </c>
      <c r="E24" s="321" t="s">
        <v>688</v>
      </c>
      <c r="F24" s="497" t="s">
        <v>306</v>
      </c>
      <c r="G24" s="497" t="s">
        <v>58</v>
      </c>
      <c r="H24" s="497" t="s">
        <v>36</v>
      </c>
      <c r="I24" s="569">
        <v>20000</v>
      </c>
      <c r="J24" s="570">
        <v>74.406999999999996</v>
      </c>
      <c r="K24" s="571">
        <f t="shared" si="0"/>
        <v>1488140</v>
      </c>
      <c r="L24" s="1148">
        <v>305.95</v>
      </c>
      <c r="M24" s="573">
        <f t="shared" si="1"/>
        <v>455296433</v>
      </c>
      <c r="N24" s="633">
        <v>18.5</v>
      </c>
      <c r="O24" s="572">
        <f t="shared" si="6"/>
        <v>275305.90000000002</v>
      </c>
      <c r="P24" s="572">
        <f t="shared" si="7"/>
        <v>84229840.105000004</v>
      </c>
      <c r="Q24" s="574"/>
      <c r="R24" s="574"/>
      <c r="S24" s="574"/>
      <c r="T24" s="574"/>
      <c r="U24" s="574"/>
      <c r="V24" s="574"/>
      <c r="W24" s="574"/>
      <c r="X24" s="574"/>
      <c r="Y24" s="574"/>
      <c r="Z24" s="574"/>
      <c r="AA24" s="574"/>
      <c r="AB24" s="574"/>
      <c r="AC24" s="574"/>
      <c r="AD24" s="574"/>
      <c r="AE24" s="574"/>
    </row>
    <row r="25" spans="1:31" s="206" customFormat="1" ht="21.75" customHeight="1">
      <c r="A25" s="495">
        <v>22</v>
      </c>
      <c r="B25" s="497" t="s">
        <v>689</v>
      </c>
      <c r="C25" s="568">
        <v>43572</v>
      </c>
      <c r="D25" s="568">
        <v>43602</v>
      </c>
      <c r="E25" s="321" t="s">
        <v>704</v>
      </c>
      <c r="F25" s="497" t="s">
        <v>304</v>
      </c>
      <c r="G25" s="497" t="s">
        <v>622</v>
      </c>
      <c r="H25" s="497" t="s">
        <v>36</v>
      </c>
      <c r="I25" s="569">
        <v>70000</v>
      </c>
      <c r="J25" s="570">
        <v>73.498999999999995</v>
      </c>
      <c r="K25" s="571">
        <f t="shared" si="0"/>
        <v>5144930</v>
      </c>
      <c r="L25" s="1148">
        <v>305.95</v>
      </c>
      <c r="M25" s="573">
        <f t="shared" si="1"/>
        <v>1574091333.5</v>
      </c>
      <c r="N25" s="633">
        <v>20</v>
      </c>
      <c r="O25" s="572">
        <f t="shared" si="6"/>
        <v>1028986</v>
      </c>
      <c r="P25" s="572">
        <f t="shared" si="7"/>
        <v>314818266.69999999</v>
      </c>
      <c r="Q25" s="574"/>
      <c r="R25" s="574"/>
      <c r="S25" s="574"/>
      <c r="T25" s="574"/>
      <c r="U25" s="574"/>
      <c r="V25" s="574"/>
      <c r="W25" s="574"/>
      <c r="X25" s="574"/>
      <c r="Y25" s="574"/>
      <c r="Z25" s="574"/>
      <c r="AA25" s="574"/>
      <c r="AB25" s="574"/>
      <c r="AC25" s="574"/>
      <c r="AD25" s="574"/>
      <c r="AE25" s="574"/>
    </row>
    <row r="26" spans="1:31" s="206" customFormat="1" ht="21.75" customHeight="1">
      <c r="A26" s="495">
        <v>23</v>
      </c>
      <c r="B26" s="497" t="s">
        <v>689</v>
      </c>
      <c r="C26" s="568">
        <v>43572</v>
      </c>
      <c r="D26" s="568">
        <v>43602</v>
      </c>
      <c r="E26" s="321" t="s">
        <v>704</v>
      </c>
      <c r="F26" s="497" t="s">
        <v>304</v>
      </c>
      <c r="G26" s="497" t="s">
        <v>635</v>
      </c>
      <c r="H26" s="497" t="s">
        <v>36</v>
      </c>
      <c r="I26" s="569">
        <v>30000</v>
      </c>
      <c r="J26" s="570">
        <v>73.498999999999995</v>
      </c>
      <c r="K26" s="571">
        <f t="shared" si="0"/>
        <v>2204970</v>
      </c>
      <c r="L26" s="1148">
        <v>305.95</v>
      </c>
      <c r="M26" s="573">
        <f t="shared" si="1"/>
        <v>674610571.5</v>
      </c>
      <c r="N26" s="633">
        <v>20</v>
      </c>
      <c r="O26" s="572">
        <f t="shared" si="6"/>
        <v>440994</v>
      </c>
      <c r="P26" s="572">
        <f t="shared" si="7"/>
        <v>134922114.30000001</v>
      </c>
      <c r="Q26" s="574"/>
      <c r="R26" s="574"/>
      <c r="S26" s="574"/>
      <c r="T26" s="574"/>
      <c r="U26" s="574"/>
      <c r="V26" s="574"/>
      <c r="W26" s="574"/>
      <c r="X26" s="574"/>
      <c r="Y26" s="574"/>
      <c r="Z26" s="574"/>
      <c r="AA26" s="574"/>
      <c r="AB26" s="574"/>
      <c r="AC26" s="574"/>
      <c r="AD26" s="574"/>
      <c r="AE26" s="574"/>
    </row>
    <row r="27" spans="1:31" s="206" customFormat="1" ht="21.75" customHeight="1">
      <c r="A27" s="495">
        <v>24</v>
      </c>
      <c r="B27" s="575" t="s">
        <v>641</v>
      </c>
      <c r="C27" s="568"/>
      <c r="D27" s="568"/>
      <c r="E27" s="321"/>
      <c r="F27" s="497"/>
      <c r="G27" s="497"/>
      <c r="H27" s="497"/>
      <c r="I27" s="569"/>
      <c r="J27" s="570"/>
      <c r="K27" s="1007">
        <v>-167715.49</v>
      </c>
      <c r="L27" s="1148">
        <v>305.95</v>
      </c>
      <c r="M27" s="573">
        <f t="shared" si="1"/>
        <v>-51312554.165499993</v>
      </c>
      <c r="N27" s="633"/>
      <c r="O27" s="572">
        <f t="shared" si="2"/>
        <v>0</v>
      </c>
      <c r="P27" s="572">
        <f t="shared" si="3"/>
        <v>0</v>
      </c>
      <c r="Q27" s="574"/>
      <c r="R27" s="574"/>
      <c r="S27" s="574"/>
      <c r="T27" s="574"/>
      <c r="U27" s="574"/>
      <c r="V27" s="574"/>
      <c r="W27" s="574"/>
      <c r="X27" s="574"/>
      <c r="Y27" s="574"/>
      <c r="Z27" s="574"/>
      <c r="AA27" s="574"/>
      <c r="AB27" s="574"/>
      <c r="AC27" s="574"/>
      <c r="AD27" s="574"/>
      <c r="AE27" s="574"/>
    </row>
    <row r="28" spans="1:31" s="206" customFormat="1" ht="21.75" customHeight="1">
      <c r="A28" s="495">
        <v>26</v>
      </c>
      <c r="B28" s="575" t="s">
        <v>664</v>
      </c>
      <c r="C28" s="568"/>
      <c r="D28" s="568"/>
      <c r="E28" s="321"/>
      <c r="F28" s="497"/>
      <c r="G28" s="497"/>
      <c r="H28" s="497"/>
      <c r="I28" s="569"/>
      <c r="J28" s="570"/>
      <c r="K28" s="1007"/>
      <c r="L28" s="637"/>
      <c r="M28" s="1007">
        <f>K28*L28</f>
        <v>0</v>
      </c>
      <c r="N28" s="634"/>
      <c r="O28" s="572">
        <f t="shared" ref="O28" si="8">K28*N28/100</f>
        <v>0</v>
      </c>
      <c r="P28" s="572">
        <f t="shared" ref="P28" si="9">+M28*N28/100</f>
        <v>0</v>
      </c>
      <c r="Q28" s="574"/>
      <c r="R28" s="574"/>
      <c r="S28" s="574"/>
      <c r="T28" s="574"/>
      <c r="U28" s="574"/>
      <c r="V28" s="574"/>
      <c r="W28" s="574"/>
      <c r="X28" s="574"/>
      <c r="Y28" s="574"/>
      <c r="Z28" s="574"/>
      <c r="AA28" s="574"/>
      <c r="AB28" s="574"/>
      <c r="AC28" s="574"/>
      <c r="AD28" s="574"/>
      <c r="AE28" s="574"/>
    </row>
    <row r="29" spans="1:31" s="206" customFormat="1" ht="21.75" customHeight="1">
      <c r="A29" s="495">
        <v>27</v>
      </c>
      <c r="B29" s="497" t="s">
        <v>727</v>
      </c>
      <c r="C29" s="568">
        <v>43513</v>
      </c>
      <c r="D29" s="568">
        <v>43603</v>
      </c>
      <c r="E29" s="321" t="s">
        <v>710</v>
      </c>
      <c r="F29" s="497" t="s">
        <v>306</v>
      </c>
      <c r="G29" s="497" t="s">
        <v>58</v>
      </c>
      <c r="H29" s="497" t="s">
        <v>36</v>
      </c>
      <c r="I29" s="569">
        <v>949399</v>
      </c>
      <c r="J29" s="570">
        <v>65.870999999999995</v>
      </c>
      <c r="K29" s="571">
        <f t="shared" si="0"/>
        <v>62537861.528999992</v>
      </c>
      <c r="L29" s="1105">
        <v>305.75</v>
      </c>
      <c r="M29" s="573">
        <f t="shared" si="1"/>
        <v>19120951162.491749</v>
      </c>
      <c r="N29" s="633">
        <v>18.5</v>
      </c>
      <c r="O29" s="572">
        <f t="shared" si="2"/>
        <v>11569504.382864997</v>
      </c>
      <c r="P29" s="572">
        <f t="shared" si="3"/>
        <v>3537375965.0609736</v>
      </c>
      <c r="Q29" s="574"/>
      <c r="R29" s="574"/>
      <c r="S29" s="574"/>
      <c r="T29" s="574"/>
      <c r="U29" s="574"/>
      <c r="V29" s="574"/>
      <c r="W29" s="574"/>
      <c r="X29" s="574"/>
      <c r="Y29" s="574"/>
      <c r="Z29" s="574"/>
      <c r="AA29" s="574"/>
      <c r="AB29" s="574"/>
      <c r="AC29" s="574"/>
      <c r="AD29" s="574"/>
      <c r="AE29" s="574"/>
    </row>
    <row r="30" spans="1:31" s="206" customFormat="1" ht="21.75" customHeight="1">
      <c r="A30" s="495">
        <v>28</v>
      </c>
      <c r="B30" s="497" t="s">
        <v>711</v>
      </c>
      <c r="C30" s="568">
        <v>43512</v>
      </c>
      <c r="D30" s="568">
        <v>43602</v>
      </c>
      <c r="E30" s="321" t="s">
        <v>685</v>
      </c>
      <c r="F30" s="497" t="s">
        <v>700</v>
      </c>
      <c r="G30" s="497" t="s">
        <v>58</v>
      </c>
      <c r="H30" s="497" t="s">
        <v>36</v>
      </c>
      <c r="I30" s="569">
        <v>950762</v>
      </c>
      <c r="J30" s="570">
        <v>65.870999999999995</v>
      </c>
      <c r="K30" s="571">
        <f t="shared" si="0"/>
        <v>62627643.701999992</v>
      </c>
      <c r="L30" s="1105">
        <v>305.75</v>
      </c>
      <c r="M30" s="573">
        <f t="shared" si="1"/>
        <v>19148402061.886497</v>
      </c>
      <c r="N30" s="633">
        <v>18.5</v>
      </c>
      <c r="O30" s="572">
        <f t="shared" si="2"/>
        <v>11586114.084869998</v>
      </c>
      <c r="P30" s="572">
        <f t="shared" si="3"/>
        <v>3542454381.4490023</v>
      </c>
      <c r="Q30" s="574"/>
      <c r="R30" s="574"/>
      <c r="S30" s="574"/>
      <c r="T30" s="574"/>
      <c r="U30" s="574"/>
      <c r="V30" s="574"/>
      <c r="W30" s="574"/>
      <c r="X30" s="574"/>
      <c r="Y30" s="574"/>
      <c r="Z30" s="574"/>
      <c r="AA30" s="574"/>
      <c r="AB30" s="574"/>
      <c r="AC30" s="574"/>
      <c r="AD30" s="574"/>
      <c r="AE30" s="574"/>
    </row>
    <row r="31" spans="1:31" s="206" customFormat="1" ht="21.75" customHeight="1">
      <c r="A31" s="495">
        <v>29</v>
      </c>
      <c r="B31" s="497" t="s">
        <v>649</v>
      </c>
      <c r="C31" s="568">
        <v>43521</v>
      </c>
      <c r="D31" s="568">
        <v>43611</v>
      </c>
      <c r="E31" s="321" t="s">
        <v>712</v>
      </c>
      <c r="F31" s="497" t="s">
        <v>306</v>
      </c>
      <c r="G31" s="497" t="s">
        <v>58</v>
      </c>
      <c r="H31" s="497" t="s">
        <v>36</v>
      </c>
      <c r="I31" s="569">
        <v>949478</v>
      </c>
      <c r="J31" s="570">
        <v>65.888000000000005</v>
      </c>
      <c r="K31" s="571">
        <f t="shared" si="0"/>
        <v>62559206.464000002</v>
      </c>
      <c r="L31" s="1105">
        <v>305.75</v>
      </c>
      <c r="M31" s="573">
        <f t="shared" si="1"/>
        <v>19127477376.368</v>
      </c>
      <c r="N31" s="633">
        <v>18.5</v>
      </c>
      <c r="O31" s="572">
        <f t="shared" si="2"/>
        <v>11573453.195840001</v>
      </c>
      <c r="P31" s="572">
        <f t="shared" si="3"/>
        <v>3538583314.6280799</v>
      </c>
      <c r="Q31" s="574"/>
      <c r="R31" s="574"/>
      <c r="S31" s="574"/>
      <c r="T31" s="574"/>
      <c r="U31" s="574"/>
      <c r="V31" s="574"/>
      <c r="W31" s="574"/>
      <c r="X31" s="574"/>
      <c r="Y31" s="574"/>
      <c r="Z31" s="574"/>
      <c r="AA31" s="574"/>
      <c r="AB31" s="574"/>
      <c r="AC31" s="574"/>
      <c r="AD31" s="574"/>
      <c r="AE31" s="574"/>
    </row>
    <row r="32" spans="1:31" s="206" customFormat="1" ht="21.75" customHeight="1">
      <c r="A32" s="495">
        <v>30</v>
      </c>
      <c r="B32" s="497" t="s">
        <v>709</v>
      </c>
      <c r="C32" s="568">
        <v>43512</v>
      </c>
      <c r="D32" s="568">
        <v>43602</v>
      </c>
      <c r="E32" s="321" t="s">
        <v>713</v>
      </c>
      <c r="F32" s="497" t="s">
        <v>251</v>
      </c>
      <c r="G32" s="497" t="s">
        <v>60</v>
      </c>
      <c r="H32" s="497" t="s">
        <v>36</v>
      </c>
      <c r="I32" s="569">
        <v>473624</v>
      </c>
      <c r="J32" s="570">
        <v>64.251000000000005</v>
      </c>
      <c r="K32" s="571">
        <f t="shared" si="0"/>
        <v>30430815.624000002</v>
      </c>
      <c r="L32" s="1105">
        <v>305.75</v>
      </c>
      <c r="M32" s="573">
        <f t="shared" si="1"/>
        <v>9304221877.0380001</v>
      </c>
      <c r="N32" s="633">
        <v>18.5</v>
      </c>
      <c r="O32" s="572">
        <f t="shared" si="2"/>
        <v>5629700.8904400002</v>
      </c>
      <c r="P32" s="572">
        <f t="shared" si="3"/>
        <v>1721281047.2520301</v>
      </c>
      <c r="Q32" s="574"/>
      <c r="R32" s="574"/>
      <c r="S32" s="574"/>
      <c r="T32" s="574"/>
      <c r="U32" s="574"/>
      <c r="V32" s="574"/>
      <c r="W32" s="574"/>
      <c r="X32" s="574"/>
      <c r="Y32" s="574"/>
      <c r="Z32" s="574"/>
      <c r="AA32" s="574"/>
      <c r="AB32" s="574"/>
      <c r="AC32" s="574"/>
      <c r="AD32" s="574"/>
      <c r="AE32" s="574"/>
    </row>
    <row r="33" spans="1:31" s="206" customFormat="1" ht="21.75" customHeight="1">
      <c r="A33" s="495">
        <v>31</v>
      </c>
      <c r="B33" s="497" t="s">
        <v>709</v>
      </c>
      <c r="C33" s="568">
        <v>43512</v>
      </c>
      <c r="D33" s="568">
        <v>43602</v>
      </c>
      <c r="E33" s="321" t="s">
        <v>713</v>
      </c>
      <c r="F33" s="497" t="s">
        <v>251</v>
      </c>
      <c r="G33" s="497" t="s">
        <v>60</v>
      </c>
      <c r="H33" s="497" t="s">
        <v>36</v>
      </c>
      <c r="I33" s="569">
        <v>441728</v>
      </c>
      <c r="J33" s="570">
        <v>64.251000000000005</v>
      </c>
      <c r="K33" s="571">
        <f t="shared" si="0"/>
        <v>28381465.728000004</v>
      </c>
      <c r="L33" s="1105">
        <v>305.75</v>
      </c>
      <c r="M33" s="573">
        <f t="shared" ref="M33" si="10">K33*L33</f>
        <v>8677633146.3360004</v>
      </c>
      <c r="N33" s="634">
        <v>18.5</v>
      </c>
      <c r="O33" s="572">
        <f t="shared" ref="O33" si="11">K33*N33/100</f>
        <v>5250571.1596800005</v>
      </c>
      <c r="P33" s="572">
        <f t="shared" ref="P33" si="12">+M33*N33/100</f>
        <v>1605362132.07216</v>
      </c>
      <c r="Q33" s="574"/>
      <c r="R33" s="574"/>
      <c r="S33" s="574"/>
      <c r="T33" s="574"/>
      <c r="U33" s="574"/>
      <c r="V33" s="574"/>
      <c r="W33" s="574"/>
      <c r="X33" s="574"/>
      <c r="Y33" s="574"/>
      <c r="Z33" s="574"/>
      <c r="AA33" s="574"/>
      <c r="AB33" s="574"/>
      <c r="AC33" s="574"/>
      <c r="AD33" s="574"/>
      <c r="AE33" s="574"/>
    </row>
    <row r="34" spans="1:31" s="206" customFormat="1" ht="21.75" customHeight="1">
      <c r="A34" s="495">
        <v>32</v>
      </c>
      <c r="B34" s="497" t="s">
        <v>726</v>
      </c>
      <c r="C34" s="568">
        <v>43509</v>
      </c>
      <c r="D34" s="568">
        <v>43599</v>
      </c>
      <c r="E34" s="321" t="s">
        <v>714</v>
      </c>
      <c r="F34" s="497" t="s">
        <v>303</v>
      </c>
      <c r="G34" s="497" t="s">
        <v>57</v>
      </c>
      <c r="H34" s="497" t="s">
        <v>36</v>
      </c>
      <c r="I34" s="569">
        <v>400000</v>
      </c>
      <c r="J34" s="570">
        <v>66.959999999999994</v>
      </c>
      <c r="K34" s="571">
        <f t="shared" si="0"/>
        <v>26783999.999999996</v>
      </c>
      <c r="L34" s="1105">
        <v>305.75</v>
      </c>
      <c r="M34" s="573">
        <f t="shared" si="1"/>
        <v>8189207999.999999</v>
      </c>
      <c r="N34" s="633">
        <v>18.5</v>
      </c>
      <c r="O34" s="572">
        <f t="shared" ref="O34:O38" si="13">K34*N34/100</f>
        <v>4955039.9999999991</v>
      </c>
      <c r="P34" s="572">
        <f t="shared" ref="P34:P38" si="14">+M34*N34/100</f>
        <v>1515003479.9999998</v>
      </c>
      <c r="Q34" s="574"/>
      <c r="R34" s="574"/>
      <c r="S34" s="574"/>
      <c r="T34" s="574"/>
      <c r="U34" s="574"/>
      <c r="V34" s="574"/>
      <c r="W34" s="574"/>
      <c r="X34" s="574"/>
      <c r="Y34" s="574"/>
      <c r="Z34" s="574"/>
      <c r="AA34" s="574"/>
      <c r="AB34" s="574"/>
      <c r="AC34" s="574"/>
      <c r="AD34" s="574"/>
      <c r="AE34" s="574"/>
    </row>
    <row r="35" spans="1:31" s="206" customFormat="1" ht="21.75" customHeight="1">
      <c r="A35" s="495">
        <v>33</v>
      </c>
      <c r="B35" s="497" t="s">
        <v>726</v>
      </c>
      <c r="C35" s="568">
        <v>43509</v>
      </c>
      <c r="D35" s="568">
        <v>43599</v>
      </c>
      <c r="E35" s="321" t="s">
        <v>714</v>
      </c>
      <c r="F35" s="497" t="s">
        <v>303</v>
      </c>
      <c r="G35" s="497" t="s">
        <v>57</v>
      </c>
      <c r="H35" s="497" t="s">
        <v>36</v>
      </c>
      <c r="I35" s="569">
        <v>549400</v>
      </c>
      <c r="J35" s="570">
        <v>66.959999999999994</v>
      </c>
      <c r="K35" s="571">
        <f t="shared" si="0"/>
        <v>36787824</v>
      </c>
      <c r="L35" s="1105">
        <v>305.75</v>
      </c>
      <c r="M35" s="573">
        <f t="shared" si="1"/>
        <v>11247877188</v>
      </c>
      <c r="N35" s="634">
        <v>18.5</v>
      </c>
      <c r="O35" s="572">
        <f t="shared" si="13"/>
        <v>6805747.4400000004</v>
      </c>
      <c r="P35" s="572">
        <f t="shared" si="14"/>
        <v>2080857279.78</v>
      </c>
      <c r="Q35" s="574"/>
      <c r="R35" s="574"/>
      <c r="S35" s="574"/>
      <c r="T35" s="574"/>
      <c r="U35" s="574"/>
      <c r="V35" s="574"/>
      <c r="W35" s="574"/>
      <c r="X35" s="574"/>
      <c r="Y35" s="574"/>
      <c r="Z35" s="574"/>
      <c r="AA35" s="574"/>
      <c r="AB35" s="574"/>
      <c r="AC35" s="574"/>
      <c r="AD35" s="574"/>
      <c r="AE35" s="574"/>
    </row>
    <row r="36" spans="1:31" s="206" customFormat="1" ht="21.75" customHeight="1">
      <c r="A36" s="495">
        <v>34</v>
      </c>
      <c r="B36" s="497" t="s">
        <v>663</v>
      </c>
      <c r="C36" s="568">
        <v>43517</v>
      </c>
      <c r="D36" s="568">
        <v>43607</v>
      </c>
      <c r="E36" s="321" t="s">
        <v>259</v>
      </c>
      <c r="F36" s="497" t="s">
        <v>303</v>
      </c>
      <c r="G36" s="497" t="s">
        <v>57</v>
      </c>
      <c r="H36" s="497" t="s">
        <v>36</v>
      </c>
      <c r="I36" s="569">
        <v>117444</v>
      </c>
      <c r="J36" s="570">
        <v>66.513000000000005</v>
      </c>
      <c r="K36" s="571">
        <f t="shared" si="0"/>
        <v>7811552.7720000008</v>
      </c>
      <c r="L36" s="1105">
        <v>305.75</v>
      </c>
      <c r="M36" s="573">
        <f t="shared" si="1"/>
        <v>2388382260.039</v>
      </c>
      <c r="N36" s="633">
        <v>18.5</v>
      </c>
      <c r="O36" s="572">
        <f t="shared" si="13"/>
        <v>1445137.2628200001</v>
      </c>
      <c r="P36" s="572">
        <f t="shared" si="14"/>
        <v>441850718.10721505</v>
      </c>
      <c r="Q36" s="574"/>
      <c r="R36" s="574"/>
      <c r="S36" s="574"/>
      <c r="T36" s="574"/>
      <c r="U36" s="574"/>
      <c r="V36" s="574"/>
      <c r="W36" s="574"/>
      <c r="X36" s="574"/>
      <c r="Y36" s="574"/>
      <c r="Z36" s="574"/>
      <c r="AA36" s="574"/>
      <c r="AB36" s="574"/>
      <c r="AC36" s="574"/>
      <c r="AD36" s="574"/>
      <c r="AE36" s="574"/>
    </row>
    <row r="37" spans="1:31" s="206" customFormat="1" ht="21.75" customHeight="1">
      <c r="A37" s="495">
        <v>35</v>
      </c>
      <c r="B37" s="497" t="s">
        <v>663</v>
      </c>
      <c r="C37" s="568">
        <v>43519</v>
      </c>
      <c r="D37" s="568">
        <v>43609</v>
      </c>
      <c r="E37" s="321" t="s">
        <v>259</v>
      </c>
      <c r="F37" s="497" t="s">
        <v>303</v>
      </c>
      <c r="G37" s="497" t="s">
        <v>57</v>
      </c>
      <c r="H37" s="497" t="s">
        <v>36</v>
      </c>
      <c r="I37" s="569">
        <v>161994</v>
      </c>
      <c r="J37" s="570">
        <v>65.881</v>
      </c>
      <c r="K37" s="571">
        <f t="shared" si="0"/>
        <v>10672326.714</v>
      </c>
      <c r="L37" s="1105">
        <v>305.75</v>
      </c>
      <c r="M37" s="573">
        <f t="shared" si="1"/>
        <v>3263063892.8055</v>
      </c>
      <c r="N37" s="634">
        <v>18.5</v>
      </c>
      <c r="O37" s="572">
        <f t="shared" si="13"/>
        <v>1974380.44209</v>
      </c>
      <c r="P37" s="572">
        <f t="shared" si="14"/>
        <v>603666820.16901743</v>
      </c>
      <c r="Q37" s="574"/>
      <c r="R37" s="574"/>
      <c r="S37" s="574"/>
      <c r="T37" s="574"/>
      <c r="U37" s="574"/>
      <c r="V37" s="574"/>
      <c r="W37" s="574"/>
      <c r="X37" s="574"/>
      <c r="Y37" s="574"/>
      <c r="Z37" s="574"/>
      <c r="AA37" s="574"/>
      <c r="AB37" s="574"/>
      <c r="AC37" s="574"/>
      <c r="AD37" s="574"/>
      <c r="AE37" s="574"/>
    </row>
    <row r="38" spans="1:31" s="206" customFormat="1" ht="21.75" customHeight="1">
      <c r="A38" s="495">
        <v>36</v>
      </c>
      <c r="B38" s="497" t="s">
        <v>663</v>
      </c>
      <c r="C38" s="568">
        <v>43524</v>
      </c>
      <c r="D38" s="568">
        <v>43614</v>
      </c>
      <c r="E38" s="321" t="s">
        <v>259</v>
      </c>
      <c r="F38" s="497" t="s">
        <v>303</v>
      </c>
      <c r="G38" s="497" t="s">
        <v>57</v>
      </c>
      <c r="H38" s="497" t="s">
        <v>36</v>
      </c>
      <c r="I38" s="569">
        <v>234303</v>
      </c>
      <c r="J38" s="570">
        <v>65.661000000000001</v>
      </c>
      <c r="K38" s="571">
        <f t="shared" si="0"/>
        <v>15384569.283</v>
      </c>
      <c r="L38" s="1105">
        <v>305.75</v>
      </c>
      <c r="M38" s="573">
        <f t="shared" si="1"/>
        <v>4703832058.2772503</v>
      </c>
      <c r="N38" s="633">
        <v>18.5</v>
      </c>
      <c r="O38" s="572">
        <f t="shared" si="13"/>
        <v>2846145.3173549999</v>
      </c>
      <c r="P38" s="572">
        <f t="shared" si="14"/>
        <v>870208930.78129137</v>
      </c>
      <c r="Q38" s="574"/>
      <c r="R38" s="574"/>
      <c r="S38" s="574"/>
      <c r="T38" s="574"/>
      <c r="U38" s="574"/>
      <c r="V38" s="574"/>
      <c r="W38" s="574"/>
      <c r="X38" s="574"/>
      <c r="Y38" s="574"/>
      <c r="Z38" s="574"/>
      <c r="AA38" s="574"/>
      <c r="AB38" s="574"/>
      <c r="AC38" s="574"/>
      <c r="AD38" s="574"/>
      <c r="AE38" s="574"/>
    </row>
    <row r="39" spans="1:31" s="552" customFormat="1" ht="21.75" customHeight="1">
      <c r="A39" s="577"/>
      <c r="B39" s="578" t="s">
        <v>444</v>
      </c>
      <c r="C39" s="578"/>
      <c r="D39" s="578"/>
      <c r="E39" s="578"/>
      <c r="F39" s="578"/>
      <c r="G39" s="578"/>
      <c r="H39" s="578"/>
      <c r="I39" s="579">
        <f>SUM(I5:I38)</f>
        <v>10737891</v>
      </c>
      <c r="J39" s="1151">
        <f>K39/I39</f>
        <v>69.623586593680258</v>
      </c>
      <c r="K39" s="580">
        <f>SUM(K5:K38)</f>
        <v>747610483.87199986</v>
      </c>
      <c r="L39" s="581"/>
      <c r="M39" s="580">
        <f>SUM(M5:M38)</f>
        <v>228662632087.47522</v>
      </c>
      <c r="N39" s="582"/>
      <c r="O39" s="583">
        <f>SUM(O5:O38)</f>
        <v>139895153.138915</v>
      </c>
      <c r="P39" s="584">
        <f>SUM(P5:P38)</f>
        <v>42788194944.015839</v>
      </c>
      <c r="Q39" s="585"/>
      <c r="R39" s="586"/>
      <c r="S39" s="585"/>
      <c r="T39" s="585"/>
      <c r="U39" s="585"/>
      <c r="V39" s="585"/>
      <c r="W39" s="585"/>
      <c r="X39" s="585"/>
      <c r="Y39" s="585"/>
      <c r="Z39" s="585"/>
      <c r="AA39" s="585"/>
      <c r="AB39" s="585"/>
      <c r="AC39" s="585"/>
      <c r="AD39" s="585"/>
      <c r="AE39" s="585"/>
    </row>
    <row r="40" spans="1:31" s="206" customFormat="1" ht="21.75" customHeight="1" thickBot="1">
      <c r="A40" s="587"/>
      <c r="B40" s="588" t="s">
        <v>445</v>
      </c>
      <c r="C40" s="589"/>
      <c r="D40" s="589"/>
      <c r="E40" s="589"/>
      <c r="F40" s="589"/>
      <c r="G40" s="589"/>
      <c r="H40" s="589"/>
      <c r="I40" s="590"/>
      <c r="J40" s="591"/>
      <c r="K40" s="592"/>
      <c r="L40" s="592"/>
      <c r="M40" s="592"/>
      <c r="N40" s="593"/>
      <c r="O40" s="594"/>
      <c r="P40" s="595"/>
      <c r="Q40" s="574"/>
      <c r="R40" s="574"/>
      <c r="S40" s="574"/>
      <c r="T40" s="574"/>
      <c r="U40" s="574"/>
      <c r="V40" s="574"/>
      <c r="W40" s="574"/>
      <c r="X40" s="574"/>
      <c r="Y40" s="574"/>
      <c r="Z40" s="574"/>
      <c r="AA40" s="574"/>
      <c r="AB40" s="574"/>
      <c r="AC40" s="574"/>
      <c r="AD40" s="574"/>
      <c r="AE40" s="574"/>
    </row>
    <row r="41" spans="1:31" s="206" customFormat="1" ht="21.75" customHeight="1">
      <c r="A41" s="495">
        <v>1</v>
      </c>
      <c r="B41" s="497" t="s">
        <v>715</v>
      </c>
      <c r="C41" s="568">
        <v>43562</v>
      </c>
      <c r="D41" s="568">
        <v>43592</v>
      </c>
      <c r="E41" s="321" t="s">
        <v>716</v>
      </c>
      <c r="F41" s="497" t="s">
        <v>717</v>
      </c>
      <c r="G41" s="497" t="s">
        <v>58</v>
      </c>
      <c r="H41" s="497" t="s">
        <v>36</v>
      </c>
      <c r="I41" s="569">
        <v>30001</v>
      </c>
      <c r="J41" s="570">
        <v>509.29</v>
      </c>
      <c r="K41" s="571">
        <f t="shared" ref="K41:K46" si="15">I41*J41</f>
        <v>15279209.290000001</v>
      </c>
      <c r="L41" s="1148">
        <v>305.95</v>
      </c>
      <c r="M41" s="573">
        <f t="shared" ref="M41:M52" si="16">K41*L41</f>
        <v>4674674082.2755003</v>
      </c>
      <c r="N41" s="633">
        <v>5</v>
      </c>
      <c r="O41" s="572">
        <f t="shared" ref="O41:O47" si="17">K41*N41/100</f>
        <v>763960.4645</v>
      </c>
      <c r="P41" s="572">
        <f t="shared" ref="P41:P49" si="18">+M41*N41/100</f>
        <v>233733704.11377501</v>
      </c>
      <c r="Q41" s="574"/>
      <c r="R41" s="574"/>
      <c r="S41" s="574"/>
      <c r="T41" s="574"/>
      <c r="U41" s="574"/>
      <c r="V41" s="574"/>
      <c r="W41" s="574"/>
      <c r="X41" s="574"/>
      <c r="Y41" s="574"/>
      <c r="Z41" s="574"/>
      <c r="AA41" s="574"/>
      <c r="AB41" s="574"/>
      <c r="AC41" s="574"/>
      <c r="AD41" s="574"/>
      <c r="AE41" s="574"/>
    </row>
    <row r="42" spans="1:31" s="206" customFormat="1" ht="21.75" customHeight="1">
      <c r="A42" s="495">
        <v>2</v>
      </c>
      <c r="B42" s="497" t="s">
        <v>718</v>
      </c>
      <c r="C42" s="568">
        <v>43573</v>
      </c>
      <c r="D42" s="568">
        <v>43603</v>
      </c>
      <c r="E42" s="321" t="s">
        <v>719</v>
      </c>
      <c r="F42" s="497" t="s">
        <v>720</v>
      </c>
      <c r="G42" s="497" t="s">
        <v>57</v>
      </c>
      <c r="H42" s="497" t="s">
        <v>36</v>
      </c>
      <c r="I42" s="569">
        <v>29773.774000000001</v>
      </c>
      <c r="J42" s="570">
        <v>281.25799999999998</v>
      </c>
      <c r="K42" s="571">
        <f t="shared" si="15"/>
        <v>8374112.127692</v>
      </c>
      <c r="L42" s="1148">
        <v>305.95</v>
      </c>
      <c r="M42" s="573">
        <f t="shared" si="16"/>
        <v>2562059605.4673672</v>
      </c>
      <c r="N42" s="633">
        <v>5</v>
      </c>
      <c r="O42" s="572">
        <f t="shared" si="17"/>
        <v>418705.60638460005</v>
      </c>
      <c r="P42" s="572">
        <f t="shared" si="18"/>
        <v>128102980.27336836</v>
      </c>
      <c r="Q42" s="574"/>
      <c r="R42" s="574"/>
      <c r="S42" s="574"/>
      <c r="T42" s="574"/>
      <c r="U42" s="574"/>
      <c r="V42" s="574"/>
      <c r="W42" s="574"/>
      <c r="X42" s="574"/>
      <c r="Y42" s="574"/>
      <c r="Z42" s="574"/>
      <c r="AA42" s="574"/>
      <c r="AB42" s="574"/>
      <c r="AC42" s="574"/>
      <c r="AD42" s="574"/>
      <c r="AE42" s="574"/>
    </row>
    <row r="43" spans="1:31" s="206" customFormat="1" ht="21.75" customHeight="1">
      <c r="A43" s="495">
        <v>3</v>
      </c>
      <c r="B43" s="497" t="s">
        <v>721</v>
      </c>
      <c r="C43" s="568">
        <v>43573</v>
      </c>
      <c r="D43" s="568">
        <v>43603</v>
      </c>
      <c r="E43" s="321" t="s">
        <v>722</v>
      </c>
      <c r="F43" s="497" t="s">
        <v>723</v>
      </c>
      <c r="G43" s="497" t="s">
        <v>58</v>
      </c>
      <c r="H43" s="497" t="s">
        <v>36</v>
      </c>
      <c r="I43" s="569">
        <v>6914</v>
      </c>
      <c r="J43" s="570">
        <v>466.01</v>
      </c>
      <c r="K43" s="571">
        <f t="shared" si="15"/>
        <v>3221993.14</v>
      </c>
      <c r="L43" s="1147">
        <v>306.95</v>
      </c>
      <c r="M43" s="573">
        <f t="shared" si="16"/>
        <v>988990794.32299995</v>
      </c>
      <c r="N43" s="633">
        <v>5</v>
      </c>
      <c r="O43" s="572">
        <f t="shared" si="17"/>
        <v>161099.65700000001</v>
      </c>
      <c r="P43" s="572">
        <f t="shared" si="18"/>
        <v>49449539.716150001</v>
      </c>
      <c r="Q43" s="574"/>
      <c r="R43" s="574"/>
      <c r="S43" s="574"/>
      <c r="T43" s="574"/>
      <c r="U43" s="574"/>
      <c r="V43" s="574"/>
      <c r="W43" s="574"/>
      <c r="X43" s="574"/>
      <c r="Y43" s="574"/>
      <c r="Z43" s="574"/>
      <c r="AA43" s="574"/>
      <c r="AB43" s="574"/>
      <c r="AC43" s="574"/>
      <c r="AD43" s="574"/>
      <c r="AE43" s="574"/>
    </row>
    <row r="44" spans="1:31" s="206" customFormat="1" ht="21.75" customHeight="1">
      <c r="A44" s="495">
        <v>4</v>
      </c>
      <c r="B44" s="497" t="s">
        <v>307</v>
      </c>
      <c r="C44" s="568">
        <v>43585</v>
      </c>
      <c r="D44" s="568">
        <v>43615</v>
      </c>
      <c r="E44" s="321" t="s">
        <v>259</v>
      </c>
      <c r="F44" s="497" t="s">
        <v>474</v>
      </c>
      <c r="G44" s="497" t="s">
        <v>159</v>
      </c>
      <c r="H44" s="497" t="s">
        <v>36</v>
      </c>
      <c r="I44" s="569">
        <v>9186501.5519999992</v>
      </c>
      <c r="J44" s="570">
        <v>1.7251973</v>
      </c>
      <c r="K44" s="571">
        <f t="shared" si="15"/>
        <v>15848527.673956208</v>
      </c>
      <c r="L44" s="1148">
        <v>305.95</v>
      </c>
      <c r="M44" s="573">
        <f t="shared" si="16"/>
        <v>4848857041.8469019</v>
      </c>
      <c r="N44" s="633">
        <v>7</v>
      </c>
      <c r="O44" s="572">
        <f t="shared" si="17"/>
        <v>1109396.9371769344</v>
      </c>
      <c r="P44" s="572">
        <f t="shared" si="18"/>
        <v>339419992.92928314</v>
      </c>
      <c r="Q44" s="574"/>
      <c r="R44" s="574"/>
      <c r="S44" s="574"/>
      <c r="T44" s="574"/>
      <c r="U44" s="574"/>
      <c r="V44" s="574"/>
      <c r="W44" s="574"/>
      <c r="X44" s="574"/>
      <c r="Y44" s="574"/>
      <c r="Z44" s="574"/>
      <c r="AA44" s="574"/>
      <c r="AB44" s="574"/>
      <c r="AC44" s="574"/>
      <c r="AD44" s="574"/>
      <c r="AE44" s="574"/>
    </row>
    <row r="45" spans="1:31" s="206" customFormat="1" ht="21.75" customHeight="1">
      <c r="A45" s="495">
        <v>5</v>
      </c>
      <c r="B45" s="497" t="s">
        <v>307</v>
      </c>
      <c r="C45" s="568">
        <v>43585</v>
      </c>
      <c r="D45" s="568">
        <v>43615</v>
      </c>
      <c r="E45" s="321" t="s">
        <v>259</v>
      </c>
      <c r="F45" s="497" t="s">
        <v>474</v>
      </c>
      <c r="G45" s="497" t="s">
        <v>59</v>
      </c>
      <c r="H45" s="497" t="s">
        <v>36</v>
      </c>
      <c r="I45" s="569">
        <v>36474597.302000001</v>
      </c>
      <c r="J45" s="570">
        <v>1.7023206</v>
      </c>
      <c r="K45" s="571">
        <f t="shared" si="15"/>
        <v>62091458.363899022</v>
      </c>
      <c r="L45" s="1148">
        <v>305.95</v>
      </c>
      <c r="M45" s="573">
        <f t="shared" si="16"/>
        <v>18996881686.434906</v>
      </c>
      <c r="N45" s="633">
        <v>7</v>
      </c>
      <c r="O45" s="572">
        <f t="shared" si="17"/>
        <v>4346402.0854729321</v>
      </c>
      <c r="P45" s="572">
        <f t="shared" si="18"/>
        <v>1329781718.0504434</v>
      </c>
      <c r="Q45" s="574"/>
      <c r="R45" s="574"/>
      <c r="S45" s="574"/>
      <c r="T45" s="574"/>
      <c r="U45" s="574"/>
      <c r="V45" s="574"/>
      <c r="W45" s="574"/>
      <c r="X45" s="574"/>
      <c r="Y45" s="574"/>
      <c r="Z45" s="574"/>
      <c r="AA45" s="574"/>
      <c r="AB45" s="574"/>
      <c r="AC45" s="574"/>
      <c r="AD45" s="574"/>
      <c r="AE45" s="574"/>
    </row>
    <row r="46" spans="1:31" s="206" customFormat="1" ht="21.75" customHeight="1">
      <c r="A46" s="495">
        <v>6</v>
      </c>
      <c r="B46" s="497" t="s">
        <v>307</v>
      </c>
      <c r="C46" s="568">
        <v>43585</v>
      </c>
      <c r="D46" s="568">
        <v>43615</v>
      </c>
      <c r="E46" s="321" t="s">
        <v>259</v>
      </c>
      <c r="F46" s="497" t="s">
        <v>474</v>
      </c>
      <c r="G46" s="497" t="s">
        <v>60</v>
      </c>
      <c r="H46" s="497" t="s">
        <v>36</v>
      </c>
      <c r="I46" s="569">
        <v>10193444.029999999</v>
      </c>
      <c r="J46" s="570">
        <v>1.8563719000000001</v>
      </c>
      <c r="K46" s="571">
        <f t="shared" si="15"/>
        <v>18922823.061514758</v>
      </c>
      <c r="L46" s="1148">
        <v>305.95</v>
      </c>
      <c r="M46" s="573">
        <f t="shared" si="16"/>
        <v>5789437715.6704397</v>
      </c>
      <c r="N46" s="633">
        <v>5</v>
      </c>
      <c r="O46" s="572">
        <f t="shared" si="17"/>
        <v>946141.153075738</v>
      </c>
      <c r="P46" s="572">
        <f t="shared" si="18"/>
        <v>289471885.78352201</v>
      </c>
      <c r="Q46" s="574"/>
      <c r="R46" s="574"/>
      <c r="S46" s="574"/>
      <c r="T46" s="574"/>
      <c r="U46" s="574"/>
      <c r="V46" s="574"/>
      <c r="W46" s="574"/>
      <c r="X46" s="574"/>
      <c r="Y46" s="574"/>
      <c r="Z46" s="574"/>
      <c r="AA46" s="574"/>
      <c r="AB46" s="574"/>
      <c r="AC46" s="574"/>
      <c r="AD46" s="574"/>
      <c r="AE46" s="574"/>
    </row>
    <row r="47" spans="1:31" s="206" customFormat="1" ht="21.75" customHeight="1">
      <c r="A47" s="495">
        <v>7</v>
      </c>
      <c r="B47" s="497" t="s">
        <v>724</v>
      </c>
      <c r="C47" s="568">
        <v>43525</v>
      </c>
      <c r="D47" s="568"/>
      <c r="E47" s="321" t="s">
        <v>259</v>
      </c>
      <c r="F47" s="497"/>
      <c r="G47" s="497" t="s">
        <v>57</v>
      </c>
      <c r="H47" s="497" t="s">
        <v>36</v>
      </c>
      <c r="I47" s="569">
        <f>K47/J47</f>
        <v>641655.01870488445</v>
      </c>
      <c r="J47" s="570">
        <v>1.8978999999999999</v>
      </c>
      <c r="K47" s="571">
        <f>1176092.45+41704.61</f>
        <v>1217797.06</v>
      </c>
      <c r="L47" s="1148">
        <v>305.95</v>
      </c>
      <c r="M47" s="573">
        <f t="shared" si="16"/>
        <v>372585010.50700003</v>
      </c>
      <c r="N47" s="633">
        <v>5</v>
      </c>
      <c r="O47" s="572">
        <f t="shared" si="17"/>
        <v>60889.85300000001</v>
      </c>
      <c r="P47" s="572">
        <f t="shared" si="18"/>
        <v>18629250.525350001</v>
      </c>
      <c r="Q47" s="574"/>
      <c r="R47" s="574"/>
      <c r="S47" s="574"/>
      <c r="T47" s="574"/>
      <c r="U47" s="574"/>
      <c r="V47" s="574"/>
      <c r="W47" s="574"/>
      <c r="X47" s="574"/>
      <c r="Y47" s="574"/>
      <c r="Z47" s="574"/>
      <c r="AA47" s="574"/>
      <c r="AB47" s="574"/>
      <c r="AC47" s="574"/>
      <c r="AD47" s="574"/>
      <c r="AE47" s="574"/>
    </row>
    <row r="48" spans="1:31" s="206" customFormat="1" ht="21.75" customHeight="1">
      <c r="A48" s="495">
        <v>9</v>
      </c>
      <c r="B48" s="1152" t="s">
        <v>650</v>
      </c>
      <c r="C48" s="568"/>
      <c r="D48" s="568"/>
      <c r="E48" s="321"/>
      <c r="F48" s="497"/>
      <c r="G48" s="497"/>
      <c r="H48" s="497"/>
      <c r="I48" s="569"/>
      <c r="J48" s="570"/>
      <c r="K48" s="576">
        <v>-16262565.73</v>
      </c>
      <c r="L48" s="1148">
        <v>305.95</v>
      </c>
      <c r="M48" s="576">
        <f t="shared" si="16"/>
        <v>-4975531985.0935001</v>
      </c>
      <c r="N48" s="633"/>
      <c r="O48" s="572">
        <f t="shared" ref="O48:O49" si="19">K48*N48/100</f>
        <v>0</v>
      </c>
      <c r="P48" s="572">
        <f t="shared" si="18"/>
        <v>0</v>
      </c>
      <c r="Q48" s="574"/>
      <c r="R48" s="574"/>
      <c r="S48" s="574"/>
      <c r="T48" s="574"/>
      <c r="U48" s="574"/>
      <c r="V48" s="574"/>
      <c r="W48" s="574"/>
      <c r="X48" s="574"/>
      <c r="Y48" s="574"/>
      <c r="Z48" s="574"/>
      <c r="AA48" s="574"/>
      <c r="AB48" s="574"/>
      <c r="AC48" s="574"/>
      <c r="AD48" s="574"/>
      <c r="AE48" s="574"/>
    </row>
    <row r="49" spans="1:31" s="206" customFormat="1" ht="21.75" customHeight="1">
      <c r="A49" s="495">
        <v>10</v>
      </c>
      <c r="B49" s="1152" t="s">
        <v>651</v>
      </c>
      <c r="C49" s="568"/>
      <c r="D49" s="568"/>
      <c r="E49" s="321"/>
      <c r="F49" s="497"/>
      <c r="G49" s="497"/>
      <c r="H49" s="497"/>
      <c r="I49" s="569"/>
      <c r="J49" s="570"/>
      <c r="K49" s="576">
        <v>-826149.79</v>
      </c>
      <c r="L49" s="1148">
        <v>305.95</v>
      </c>
      <c r="M49" s="576">
        <f t="shared" si="16"/>
        <v>-252760528.25049999</v>
      </c>
      <c r="N49" s="634"/>
      <c r="O49" s="572">
        <f t="shared" si="19"/>
        <v>0</v>
      </c>
      <c r="P49" s="572">
        <f t="shared" si="18"/>
        <v>0</v>
      </c>
      <c r="Q49" s="574"/>
      <c r="R49" s="574"/>
      <c r="S49" s="574"/>
      <c r="T49" s="574"/>
      <c r="U49" s="574"/>
      <c r="V49" s="574"/>
      <c r="W49" s="574"/>
      <c r="X49" s="574"/>
      <c r="Y49" s="574"/>
      <c r="Z49" s="574"/>
      <c r="AA49" s="574"/>
      <c r="AB49" s="574"/>
      <c r="AC49" s="574"/>
      <c r="AD49" s="574"/>
      <c r="AE49" s="574"/>
    </row>
    <row r="50" spans="1:31" s="206" customFormat="1" ht="21.75" customHeight="1">
      <c r="A50" s="495">
        <v>11</v>
      </c>
      <c r="B50" s="1152" t="s">
        <v>665</v>
      </c>
      <c r="C50" s="568"/>
      <c r="D50" s="568"/>
      <c r="E50" s="321"/>
      <c r="F50" s="497"/>
      <c r="G50" s="497"/>
      <c r="H50" s="497"/>
      <c r="I50" s="569"/>
      <c r="J50" s="570"/>
      <c r="K50" s="576">
        <f>-61336-20000</f>
        <v>-81336</v>
      </c>
      <c r="L50" s="1148">
        <v>305.95</v>
      </c>
      <c r="M50" s="576">
        <f t="shared" si="16"/>
        <v>-24884749.199999999</v>
      </c>
      <c r="N50" s="634"/>
      <c r="O50" s="572">
        <f t="shared" ref="O50" si="20">K50*N50/100</f>
        <v>0</v>
      </c>
      <c r="P50" s="572">
        <f t="shared" ref="P50" si="21">+M50*N50/100</f>
        <v>0</v>
      </c>
      <c r="Q50" s="574"/>
      <c r="R50" s="574"/>
      <c r="S50" s="574"/>
      <c r="T50" s="574"/>
      <c r="U50" s="574"/>
      <c r="V50" s="574"/>
      <c r="W50" s="574"/>
      <c r="X50" s="574"/>
      <c r="Y50" s="574"/>
      <c r="Z50" s="574"/>
      <c r="AA50" s="574"/>
      <c r="AB50" s="574"/>
      <c r="AC50" s="574"/>
      <c r="AD50" s="574"/>
      <c r="AE50" s="574"/>
    </row>
    <row r="51" spans="1:31" s="206" customFormat="1" ht="21.75" customHeight="1">
      <c r="A51" s="495">
        <v>12</v>
      </c>
      <c r="B51" s="1152" t="s">
        <v>725</v>
      </c>
      <c r="C51" s="568"/>
      <c r="D51" s="568"/>
      <c r="E51" s="321"/>
      <c r="F51" s="497"/>
      <c r="G51" s="497"/>
      <c r="H51" s="497"/>
      <c r="I51" s="569"/>
      <c r="J51" s="570"/>
      <c r="K51" s="576">
        <v>-250000</v>
      </c>
      <c r="L51" s="1148">
        <v>305.95</v>
      </c>
      <c r="M51" s="576">
        <f t="shared" si="16"/>
        <v>-76487500</v>
      </c>
      <c r="N51" s="634"/>
      <c r="O51" s="572"/>
      <c r="P51" s="572"/>
      <c r="Q51" s="574"/>
      <c r="R51" s="574"/>
      <c r="S51" s="574"/>
      <c r="T51" s="574"/>
      <c r="U51" s="574"/>
      <c r="V51" s="574"/>
      <c r="W51" s="574"/>
      <c r="X51" s="574"/>
      <c r="Y51" s="574"/>
      <c r="Z51" s="574"/>
      <c r="AA51" s="574"/>
      <c r="AB51" s="574"/>
      <c r="AC51" s="574"/>
      <c r="AD51" s="574"/>
      <c r="AE51" s="574"/>
    </row>
    <row r="52" spans="1:31" s="206" customFormat="1" ht="21.75" customHeight="1">
      <c r="A52" s="495">
        <v>13</v>
      </c>
      <c r="B52" s="1152" t="s">
        <v>666</v>
      </c>
      <c r="C52" s="568"/>
      <c r="D52" s="568"/>
      <c r="E52" s="321"/>
      <c r="F52" s="497"/>
      <c r="G52" s="497"/>
      <c r="H52" s="497"/>
      <c r="I52" s="569"/>
      <c r="J52" s="570"/>
      <c r="K52" s="576">
        <v>-1875193.78</v>
      </c>
      <c r="L52" s="1148">
        <v>305.95</v>
      </c>
      <c r="M52" s="576">
        <f t="shared" si="16"/>
        <v>-573715536.99099994</v>
      </c>
      <c r="N52" s="634"/>
      <c r="O52" s="572">
        <f t="shared" ref="O52" si="22">K52*N52/100</f>
        <v>0</v>
      </c>
      <c r="P52" s="572">
        <f t="shared" ref="P52" si="23">+M52*N52/100</f>
        <v>0</v>
      </c>
      <c r="Q52" s="574"/>
      <c r="R52" s="574"/>
      <c r="S52" s="574"/>
      <c r="T52" s="574"/>
      <c r="U52" s="574"/>
      <c r="V52" s="574"/>
      <c r="W52" s="574"/>
      <c r="X52" s="574"/>
      <c r="Y52" s="574"/>
      <c r="Z52" s="574"/>
      <c r="AA52" s="574"/>
      <c r="AB52" s="574"/>
      <c r="AC52" s="574"/>
      <c r="AD52" s="574"/>
      <c r="AE52" s="574"/>
    </row>
    <row r="53" spans="1:31" s="670" customFormat="1" ht="21.75" customHeight="1">
      <c r="A53" s="661"/>
      <c r="B53" s="662" t="s">
        <v>447</v>
      </c>
      <c r="C53" s="662"/>
      <c r="D53" s="662"/>
      <c r="E53" s="662"/>
      <c r="F53" s="662"/>
      <c r="G53" s="662"/>
      <c r="H53" s="663"/>
      <c r="I53" s="664">
        <f>SUM(I41:I52)</f>
        <v>56562886.676704884</v>
      </c>
      <c r="J53" s="665"/>
      <c r="K53" s="666">
        <f>SUM(K41:K52)</f>
        <v>105660675.41706198</v>
      </c>
      <c r="L53" s="667"/>
      <c r="M53" s="666">
        <f>SUM(M41:M52)</f>
        <v>32330105636.990116</v>
      </c>
      <c r="N53" s="665"/>
      <c r="O53" s="1149">
        <f>SUM(O41:O52)</f>
        <v>7806595.7566102045</v>
      </c>
      <c r="P53" s="1150">
        <f>SUM(P41:P52)</f>
        <v>2388589071.391892</v>
      </c>
    </row>
    <row r="54" spans="1:31" s="206" customFormat="1" ht="21.75" customHeight="1">
      <c r="A54" s="495"/>
      <c r="B54" s="596"/>
      <c r="C54" s="597"/>
      <c r="D54" s="597"/>
      <c r="E54" s="598"/>
      <c r="F54" s="598"/>
      <c r="G54" s="598"/>
      <c r="H54" s="598"/>
      <c r="I54" s="599"/>
      <c r="J54" s="600"/>
      <c r="K54" s="601"/>
      <c r="L54" s="602"/>
      <c r="M54" s="603"/>
      <c r="N54" s="604"/>
      <c r="O54" s="604"/>
      <c r="P54" s="605"/>
      <c r="Q54" s="574"/>
      <c r="R54" s="574"/>
      <c r="S54" s="574"/>
      <c r="T54" s="574"/>
      <c r="U54" s="574"/>
      <c r="V54" s="574"/>
      <c r="W54" s="574"/>
      <c r="X54" s="574"/>
      <c r="Y54" s="574"/>
      <c r="Z54" s="574"/>
      <c r="AA54" s="574"/>
      <c r="AB54" s="574"/>
      <c r="AC54" s="574"/>
      <c r="AD54" s="574"/>
      <c r="AE54" s="574"/>
    </row>
    <row r="55" spans="1:31" s="206" customFormat="1" ht="21.75" customHeight="1">
      <c r="A55" s="587"/>
      <c r="B55" s="606" t="s">
        <v>642</v>
      </c>
      <c r="C55" s="607"/>
      <c r="D55" s="607"/>
      <c r="E55" s="608"/>
      <c r="F55" s="608"/>
      <c r="G55" s="608"/>
      <c r="H55" s="608"/>
      <c r="I55" s="609"/>
      <c r="J55" s="610"/>
      <c r="K55" s="611"/>
      <c r="L55" s="612"/>
      <c r="M55" s="613"/>
      <c r="N55" s="613"/>
      <c r="O55" s="613"/>
      <c r="P55" s="614"/>
      <c r="Q55" s="574"/>
      <c r="R55" s="574"/>
      <c r="S55" s="574"/>
      <c r="T55" s="574"/>
      <c r="U55" s="574"/>
      <c r="V55" s="574"/>
      <c r="W55" s="574"/>
      <c r="X55" s="574"/>
      <c r="Y55" s="574"/>
      <c r="Z55" s="574"/>
      <c r="AA55" s="574"/>
      <c r="AB55" s="574"/>
      <c r="AC55" s="574"/>
      <c r="AD55" s="574"/>
      <c r="AE55" s="574"/>
    </row>
    <row r="56" spans="1:31" s="206" customFormat="1" ht="21.75" customHeight="1">
      <c r="A56" s="495">
        <v>2</v>
      </c>
      <c r="B56" s="497" t="s">
        <v>660</v>
      </c>
      <c r="C56" s="568">
        <v>43568</v>
      </c>
      <c r="D56" s="568">
        <v>43598</v>
      </c>
      <c r="E56" s="321" t="s">
        <v>696</v>
      </c>
      <c r="F56" s="497" t="s">
        <v>637</v>
      </c>
      <c r="G56" s="497" t="s">
        <v>638</v>
      </c>
      <c r="H56" s="497" t="s">
        <v>38</v>
      </c>
      <c r="I56" s="569">
        <v>50000</v>
      </c>
      <c r="J56" s="570">
        <v>73.641999999999996</v>
      </c>
      <c r="K56" s="571">
        <f t="shared" ref="K56:K58" si="24">I56*J56</f>
        <v>3682100</v>
      </c>
      <c r="L56" s="1105">
        <v>305.95</v>
      </c>
      <c r="M56" s="573">
        <f>K56*L56</f>
        <v>1126538495</v>
      </c>
      <c r="N56" s="633">
        <v>0</v>
      </c>
      <c r="O56" s="572"/>
      <c r="P56" s="572"/>
      <c r="Q56" s="574"/>
      <c r="R56" s="574"/>
      <c r="S56" s="574"/>
      <c r="T56" s="574"/>
      <c r="U56" s="574"/>
      <c r="V56" s="574"/>
      <c r="W56" s="574"/>
      <c r="X56" s="574"/>
      <c r="Y56" s="574"/>
      <c r="Z56" s="574"/>
      <c r="AA56" s="574"/>
      <c r="AB56" s="574"/>
      <c r="AC56" s="574"/>
      <c r="AD56" s="574"/>
      <c r="AE56" s="574"/>
    </row>
    <row r="57" spans="1:31" s="206" customFormat="1" ht="21.75" customHeight="1">
      <c r="A57" s="495"/>
      <c r="B57" s="497" t="s">
        <v>709</v>
      </c>
      <c r="C57" s="568">
        <v>43497</v>
      </c>
      <c r="D57" s="568">
        <v>43587</v>
      </c>
      <c r="E57" s="321" t="s">
        <v>742</v>
      </c>
      <c r="F57" s="497" t="s">
        <v>693</v>
      </c>
      <c r="G57" s="497" t="s">
        <v>743</v>
      </c>
      <c r="H57" s="497" t="s">
        <v>38</v>
      </c>
      <c r="I57" s="569">
        <v>973742</v>
      </c>
      <c r="J57" s="1195">
        <v>62.656999999999996</v>
      </c>
      <c r="K57" s="571">
        <f t="shared" si="24"/>
        <v>61011752.493999995</v>
      </c>
      <c r="L57" s="1105">
        <v>305.75</v>
      </c>
      <c r="M57" s="573">
        <f t="shared" ref="M57:M58" si="25">K57*L57</f>
        <v>18654343325.040497</v>
      </c>
      <c r="N57" s="633">
        <v>0</v>
      </c>
      <c r="O57" s="572"/>
      <c r="P57" s="1196"/>
      <c r="Q57" s="574"/>
      <c r="R57" s="574"/>
      <c r="S57" s="574"/>
      <c r="T57" s="574"/>
      <c r="U57" s="574"/>
      <c r="V57" s="574"/>
      <c r="W57" s="574"/>
      <c r="X57" s="574"/>
      <c r="Y57" s="574"/>
      <c r="Z57" s="574"/>
      <c r="AA57" s="574"/>
      <c r="AB57" s="574"/>
      <c r="AC57" s="574"/>
      <c r="AD57" s="574"/>
      <c r="AE57" s="574"/>
    </row>
    <row r="58" spans="1:31" s="206" customFormat="1" ht="21.75" customHeight="1">
      <c r="A58" s="495"/>
      <c r="B58" s="497" t="s">
        <v>744</v>
      </c>
      <c r="C58" s="568">
        <v>43503</v>
      </c>
      <c r="D58" s="568">
        <v>43593</v>
      </c>
      <c r="E58" s="321" t="s">
        <v>745</v>
      </c>
      <c r="F58" s="497" t="s">
        <v>330</v>
      </c>
      <c r="G58" s="497" t="s">
        <v>331</v>
      </c>
      <c r="H58" s="497" t="s">
        <v>38</v>
      </c>
      <c r="I58" s="569">
        <v>949097</v>
      </c>
      <c r="J58" s="1195">
        <v>64.012</v>
      </c>
      <c r="K58" s="571">
        <f t="shared" si="24"/>
        <v>60753597.163999997</v>
      </c>
      <c r="L58" s="1105">
        <v>305.75</v>
      </c>
      <c r="M58" s="573">
        <f t="shared" si="25"/>
        <v>18575412332.892998</v>
      </c>
      <c r="N58" s="633">
        <v>0</v>
      </c>
      <c r="O58" s="572"/>
      <c r="P58" s="1196"/>
      <c r="Q58" s="574"/>
      <c r="R58" s="574"/>
      <c r="S58" s="574"/>
      <c r="T58" s="574"/>
      <c r="U58" s="574"/>
      <c r="V58" s="574"/>
      <c r="W58" s="574"/>
      <c r="X58" s="574"/>
      <c r="Y58" s="574"/>
      <c r="Z58" s="574"/>
      <c r="AA58" s="574"/>
      <c r="AB58" s="574"/>
      <c r="AC58" s="574"/>
      <c r="AD58" s="574"/>
      <c r="AE58" s="574"/>
    </row>
    <row r="59" spans="1:31" s="670" customFormat="1" ht="21.75" customHeight="1">
      <c r="A59" s="661"/>
      <c r="B59" s="662" t="s">
        <v>486</v>
      </c>
      <c r="C59" s="662"/>
      <c r="D59" s="662"/>
      <c r="E59" s="662"/>
      <c r="F59" s="662"/>
      <c r="G59" s="662"/>
      <c r="H59" s="663"/>
      <c r="I59" s="664">
        <f>SUM(I56:I58)</f>
        <v>1972839</v>
      </c>
      <c r="J59" s="665"/>
      <c r="K59" s="666">
        <f>SUM(K56:K58)</f>
        <v>125447449.65799999</v>
      </c>
      <c r="L59" s="667"/>
      <c r="M59" s="666">
        <f>SUM(M56:M58)</f>
        <v>38356294152.933495</v>
      </c>
      <c r="N59" s="665"/>
      <c r="O59" s="668"/>
      <c r="P59" s="669"/>
    </row>
    <row r="60" spans="1:31" s="206" customFormat="1" ht="21.75" customHeight="1">
      <c r="A60" s="587"/>
      <c r="B60" s="606" t="s">
        <v>446</v>
      </c>
      <c r="C60" s="616"/>
      <c r="D60" s="616"/>
      <c r="E60" s="617"/>
      <c r="F60" s="618"/>
      <c r="G60" s="618"/>
      <c r="H60" s="618"/>
      <c r="I60" s="619"/>
      <c r="J60" s="620"/>
      <c r="K60" s="621"/>
      <c r="L60" s="638"/>
      <c r="M60" s="622"/>
      <c r="N60" s="623"/>
      <c r="O60" s="624"/>
      <c r="P60" s="625"/>
      <c r="Q60" s="574"/>
      <c r="R60" s="574"/>
      <c r="S60" s="574"/>
      <c r="T60" s="574"/>
      <c r="U60" s="574"/>
      <c r="V60" s="574"/>
      <c r="W60" s="574"/>
      <c r="X60" s="574"/>
      <c r="Y60" s="574"/>
      <c r="Z60" s="574"/>
      <c r="AA60" s="574"/>
      <c r="AB60" s="574"/>
      <c r="AC60" s="574"/>
      <c r="AD60" s="574"/>
      <c r="AE60" s="574"/>
    </row>
    <row r="61" spans="1:31" s="206" customFormat="1" ht="21.75" customHeight="1">
      <c r="A61" s="495"/>
      <c r="B61" s="1152" t="s">
        <v>702</v>
      </c>
      <c r="C61" s="568">
        <v>43561</v>
      </c>
      <c r="D61" s="568">
        <v>43591</v>
      </c>
      <c r="E61" s="321" t="s">
        <v>703</v>
      </c>
      <c r="F61" s="497" t="s">
        <v>304</v>
      </c>
      <c r="G61" s="497" t="s">
        <v>670</v>
      </c>
      <c r="H61" s="497" t="s">
        <v>746</v>
      </c>
      <c r="I61" s="569">
        <v>20000</v>
      </c>
      <c r="J61" s="570">
        <v>73.372</v>
      </c>
      <c r="K61" s="571">
        <f t="shared" ref="K61:K62" si="26">I61*J61</f>
        <v>1467440</v>
      </c>
      <c r="L61" s="1148">
        <v>305.95</v>
      </c>
      <c r="M61" s="573">
        <f>K61*L61+1.06</f>
        <v>448963269.06</v>
      </c>
      <c r="N61" s="633">
        <v>0</v>
      </c>
      <c r="O61" s="572"/>
      <c r="P61" s="572"/>
      <c r="Q61" s="574"/>
      <c r="R61" s="574"/>
      <c r="S61" s="574"/>
      <c r="T61" s="574"/>
      <c r="U61" s="574"/>
      <c r="V61" s="574"/>
      <c r="W61" s="574"/>
      <c r="X61" s="574"/>
      <c r="Y61" s="574"/>
      <c r="Z61" s="574"/>
      <c r="AA61" s="574"/>
      <c r="AB61" s="574"/>
      <c r="AC61" s="574"/>
      <c r="AD61" s="574"/>
      <c r="AE61" s="574"/>
    </row>
    <row r="62" spans="1:31" s="206" customFormat="1" ht="21.75" customHeight="1">
      <c r="A62" s="495"/>
      <c r="B62" s="1152" t="s">
        <v>702</v>
      </c>
      <c r="C62" s="568">
        <v>43561</v>
      </c>
      <c r="D62" s="568">
        <v>43591</v>
      </c>
      <c r="E62" s="321" t="s">
        <v>703</v>
      </c>
      <c r="F62" s="497" t="s">
        <v>304</v>
      </c>
      <c r="G62" s="497" t="s">
        <v>671</v>
      </c>
      <c r="H62" s="497" t="s">
        <v>746</v>
      </c>
      <c r="I62" s="569">
        <v>20000</v>
      </c>
      <c r="J62" s="570">
        <v>73.372</v>
      </c>
      <c r="K62" s="571">
        <f t="shared" si="26"/>
        <v>1467440</v>
      </c>
      <c r="L62" s="1148">
        <v>305.95</v>
      </c>
      <c r="M62" s="573">
        <f>K62*L62+1.06</f>
        <v>448963269.06</v>
      </c>
      <c r="N62" s="633">
        <v>0</v>
      </c>
      <c r="O62" s="572"/>
      <c r="P62" s="572"/>
      <c r="Q62" s="574"/>
      <c r="R62" s="574"/>
      <c r="S62" s="574"/>
      <c r="T62" s="574"/>
      <c r="U62" s="574"/>
      <c r="V62" s="574"/>
      <c r="W62" s="574"/>
      <c r="X62" s="574"/>
      <c r="Y62" s="574"/>
      <c r="Z62" s="574"/>
      <c r="AA62" s="574"/>
      <c r="AB62" s="574"/>
      <c r="AC62" s="574"/>
      <c r="AD62" s="574"/>
      <c r="AE62" s="574"/>
    </row>
    <row r="63" spans="1:31" s="206" customFormat="1" ht="21.75" customHeight="1">
      <c r="A63" s="495">
        <v>1</v>
      </c>
      <c r="B63" s="1152" t="s">
        <v>476</v>
      </c>
      <c r="C63" s="568"/>
      <c r="D63" s="568"/>
      <c r="E63" s="321"/>
      <c r="F63" s="497"/>
      <c r="G63" s="497"/>
      <c r="H63" s="497"/>
      <c r="I63" s="569"/>
      <c r="J63" s="570"/>
      <c r="K63" s="571">
        <v>1774.52</v>
      </c>
      <c r="L63" s="1148">
        <v>305.95</v>
      </c>
      <c r="M63" s="573">
        <f>K63*L63</f>
        <v>542914.39399999997</v>
      </c>
      <c r="N63" s="633">
        <v>0</v>
      </c>
      <c r="O63" s="572">
        <f>K63*N63/100</f>
        <v>0</v>
      </c>
      <c r="P63" s="572">
        <f>+M63*N63/100</f>
        <v>0</v>
      </c>
      <c r="Q63" s="574"/>
      <c r="R63" s="574"/>
      <c r="S63" s="574"/>
      <c r="T63" s="574"/>
      <c r="U63" s="574"/>
      <c r="V63" s="574"/>
      <c r="W63" s="574"/>
      <c r="X63" s="574"/>
      <c r="Y63" s="574"/>
      <c r="Z63" s="574"/>
      <c r="AA63" s="574"/>
      <c r="AB63" s="574"/>
      <c r="AC63" s="574"/>
      <c r="AD63" s="574"/>
      <c r="AE63" s="574"/>
    </row>
    <row r="64" spans="1:31" s="206" customFormat="1" ht="21.75" customHeight="1">
      <c r="A64" s="495">
        <v>2</v>
      </c>
      <c r="B64" s="1152" t="s">
        <v>728</v>
      </c>
      <c r="C64" s="568"/>
      <c r="D64" s="568"/>
      <c r="E64" s="321"/>
      <c r="F64" s="497"/>
      <c r="G64" s="497"/>
      <c r="H64" s="497"/>
      <c r="I64" s="569"/>
      <c r="J64" s="570"/>
      <c r="K64" s="571">
        <v>1033121</v>
      </c>
      <c r="L64" s="1148">
        <v>305.95</v>
      </c>
      <c r="M64" s="573">
        <f>K64*L64</f>
        <v>316083369.94999999</v>
      </c>
      <c r="N64" s="633">
        <v>0</v>
      </c>
      <c r="O64" s="572">
        <f>K64*N64/100</f>
        <v>0</v>
      </c>
      <c r="P64" s="572">
        <f>+M64*N64/100</f>
        <v>0</v>
      </c>
      <c r="Q64" s="574"/>
      <c r="R64" s="574"/>
      <c r="S64" s="574"/>
      <c r="T64" s="574"/>
      <c r="U64" s="574"/>
      <c r="V64" s="574"/>
      <c r="W64" s="574"/>
      <c r="X64" s="574"/>
      <c r="Y64" s="574"/>
      <c r="Z64" s="574"/>
      <c r="AA64" s="574"/>
      <c r="AB64" s="574"/>
      <c r="AC64" s="574"/>
      <c r="AD64" s="574"/>
      <c r="AE64" s="574"/>
    </row>
    <row r="65" spans="1:31" s="206" customFormat="1" ht="21.75" customHeight="1">
      <c r="A65" s="495">
        <v>3</v>
      </c>
      <c r="B65" s="1152" t="s">
        <v>675</v>
      </c>
      <c r="C65" s="568"/>
      <c r="D65" s="568"/>
      <c r="E65" s="321"/>
      <c r="F65" s="497"/>
      <c r="G65" s="497"/>
      <c r="H65" s="497"/>
      <c r="I65" s="569"/>
      <c r="J65" s="570"/>
      <c r="K65" s="571">
        <v>2000000</v>
      </c>
      <c r="L65" s="1148">
        <v>305.95</v>
      </c>
      <c r="M65" s="573">
        <f>K65*L65</f>
        <v>611900000</v>
      </c>
      <c r="N65" s="633">
        <v>0</v>
      </c>
      <c r="O65" s="572">
        <f>K65*N65/100</f>
        <v>0</v>
      </c>
      <c r="P65" s="572">
        <f>+M65*N65/100</f>
        <v>0</v>
      </c>
      <c r="Q65" s="574"/>
      <c r="R65" s="574"/>
      <c r="S65" s="574"/>
      <c r="T65" s="574"/>
      <c r="U65" s="574"/>
      <c r="V65" s="574"/>
      <c r="W65" s="574"/>
      <c r="X65" s="574"/>
      <c r="Y65" s="574"/>
      <c r="Z65" s="574"/>
      <c r="AA65" s="574"/>
      <c r="AB65" s="574"/>
      <c r="AC65" s="574"/>
      <c r="AD65" s="574"/>
      <c r="AE65" s="574"/>
    </row>
    <row r="66" spans="1:31" s="206" customFormat="1" ht="21.75" customHeight="1">
      <c r="A66" s="495">
        <v>4</v>
      </c>
      <c r="B66" s="1152" t="s">
        <v>659</v>
      </c>
      <c r="C66" s="568"/>
      <c r="D66" s="568"/>
      <c r="E66" s="321"/>
      <c r="F66" s="497"/>
      <c r="G66" s="497"/>
      <c r="H66" s="497"/>
      <c r="I66" s="569"/>
      <c r="J66" s="570"/>
      <c r="K66" s="571">
        <v>31884443.579999998</v>
      </c>
      <c r="L66" s="1148">
        <v>305.95</v>
      </c>
      <c r="M66" s="573">
        <f t="shared" ref="M66" si="27">K66*L66</f>
        <v>9755045513.3009987</v>
      </c>
      <c r="N66" s="633">
        <v>0</v>
      </c>
      <c r="O66" s="572">
        <f t="shared" ref="O66" si="28">K66*N66/100</f>
        <v>0</v>
      </c>
      <c r="P66" s="572">
        <f t="shared" ref="P66" si="29">+M66*N66/100</f>
        <v>0</v>
      </c>
      <c r="Q66" s="574"/>
      <c r="R66" s="574"/>
      <c r="S66" s="574"/>
      <c r="T66" s="574"/>
      <c r="U66" s="574"/>
      <c r="V66" s="574"/>
      <c r="W66" s="574"/>
      <c r="X66" s="574"/>
      <c r="Y66" s="574"/>
      <c r="Z66" s="574"/>
      <c r="AA66" s="574"/>
      <c r="AB66" s="574"/>
      <c r="AC66" s="574"/>
      <c r="AD66" s="574"/>
      <c r="AE66" s="574"/>
    </row>
    <row r="67" spans="1:31" s="206" customFormat="1" ht="21.75" customHeight="1">
      <c r="A67" s="495">
        <v>5</v>
      </c>
      <c r="B67" s="1152" t="s">
        <v>357</v>
      </c>
      <c r="C67" s="568"/>
      <c r="D67" s="568"/>
      <c r="E67" s="321"/>
      <c r="F67" s="497"/>
      <c r="G67" s="497"/>
      <c r="H67" s="497"/>
      <c r="I67" s="569"/>
      <c r="J67" s="570"/>
      <c r="K67" s="571">
        <v>0.12</v>
      </c>
      <c r="L67" s="1148">
        <v>305.95</v>
      </c>
      <c r="M67" s="573">
        <f t="shared" ref="M67:M68" si="30">K67*L67</f>
        <v>36.713999999999999</v>
      </c>
      <c r="N67" s="633">
        <v>0</v>
      </c>
      <c r="O67" s="572"/>
      <c r="P67" s="572"/>
      <c r="Q67" s="574"/>
      <c r="R67" s="574"/>
      <c r="S67" s="574"/>
      <c r="T67" s="574"/>
      <c r="U67" s="574"/>
      <c r="V67" s="574"/>
      <c r="W67" s="574"/>
      <c r="X67" s="574"/>
      <c r="Y67" s="574"/>
      <c r="Z67" s="574"/>
      <c r="AA67" s="574"/>
      <c r="AB67" s="574"/>
      <c r="AC67" s="574"/>
      <c r="AD67" s="574"/>
      <c r="AE67" s="574"/>
    </row>
    <row r="68" spans="1:31" s="206" customFormat="1" ht="21.75" customHeight="1">
      <c r="A68" s="495">
        <v>6</v>
      </c>
      <c r="B68" s="1153" t="s">
        <v>358</v>
      </c>
      <c r="C68" s="568"/>
      <c r="D68" s="568"/>
      <c r="E68" s="321"/>
      <c r="F68" s="497"/>
      <c r="G68" s="497"/>
      <c r="H68" s="497"/>
      <c r="I68" s="569"/>
      <c r="J68" s="570"/>
      <c r="K68" s="571">
        <v>102.39</v>
      </c>
      <c r="L68" s="1148">
        <v>305.95</v>
      </c>
      <c r="M68" s="573">
        <f t="shared" si="30"/>
        <v>31326.220499999999</v>
      </c>
      <c r="N68" s="633">
        <v>0</v>
      </c>
      <c r="O68" s="572"/>
      <c r="P68" s="572"/>
      <c r="Q68" s="574"/>
      <c r="R68" s="574"/>
      <c r="S68" s="574"/>
      <c r="T68" s="574"/>
      <c r="U68" s="574"/>
      <c r="V68" s="574"/>
      <c r="W68" s="574"/>
      <c r="X68" s="574"/>
      <c r="Y68" s="574"/>
      <c r="Z68" s="574"/>
      <c r="AA68" s="574"/>
      <c r="AB68" s="574"/>
      <c r="AC68" s="574"/>
      <c r="AD68" s="574"/>
      <c r="AE68" s="574"/>
    </row>
    <row r="69" spans="1:31" s="206" customFormat="1" ht="21.75" customHeight="1">
      <c r="A69" s="495">
        <v>7</v>
      </c>
      <c r="B69" s="1153" t="s">
        <v>652</v>
      </c>
      <c r="C69" s="568"/>
      <c r="D69" s="568"/>
      <c r="E69" s="321"/>
      <c r="F69" s="497"/>
      <c r="G69" s="497"/>
      <c r="H69" s="497"/>
      <c r="I69" s="569"/>
      <c r="J69" s="570"/>
      <c r="K69" s="571">
        <v>0</v>
      </c>
      <c r="L69" s="1148"/>
      <c r="M69" s="573">
        <v>9513530577.7900009</v>
      </c>
      <c r="N69" s="633">
        <v>0</v>
      </c>
      <c r="O69" s="572"/>
      <c r="P69" s="572"/>
      <c r="Q69" s="574"/>
      <c r="R69" s="574"/>
      <c r="S69" s="574"/>
      <c r="T69" s="574"/>
      <c r="U69" s="574"/>
      <c r="V69" s="574"/>
      <c r="W69" s="574"/>
      <c r="X69" s="574"/>
      <c r="Y69" s="574"/>
      <c r="Z69" s="574"/>
      <c r="AA69" s="574"/>
      <c r="AB69" s="574"/>
      <c r="AC69" s="574"/>
      <c r="AD69" s="574"/>
      <c r="AE69" s="574"/>
    </row>
    <row r="70" spans="1:31" s="670" customFormat="1" ht="21.75" customHeight="1">
      <c r="A70" s="661"/>
      <c r="B70" s="662"/>
      <c r="C70" s="662"/>
      <c r="D70" s="662"/>
      <c r="E70" s="662"/>
      <c r="F70" s="662"/>
      <c r="G70" s="662"/>
      <c r="H70" s="663"/>
      <c r="I70" s="664"/>
      <c r="J70" s="665"/>
      <c r="K70" s="666">
        <f>SUM(K63:K69)</f>
        <v>34919441.609999999</v>
      </c>
      <c r="L70" s="667"/>
      <c r="M70" s="666">
        <f>SUM(M61:M69)</f>
        <v>21095060276.489502</v>
      </c>
      <c r="N70" s="665"/>
      <c r="O70" s="668"/>
      <c r="P70" s="669"/>
    </row>
    <row r="71" spans="1:31" s="553" customFormat="1" ht="21.75" customHeight="1">
      <c r="A71" s="626"/>
      <c r="B71" s="627" t="s">
        <v>448</v>
      </c>
      <c r="C71" s="627"/>
      <c r="D71" s="627"/>
      <c r="E71" s="627"/>
      <c r="F71" s="627"/>
      <c r="G71" s="627"/>
      <c r="H71" s="627"/>
      <c r="I71" s="627"/>
      <c r="J71" s="628"/>
      <c r="K71" s="629"/>
      <c r="L71" s="629"/>
      <c r="M71" s="629">
        <f>M39+M53+M59+M70</f>
        <v>320444092153.88831</v>
      </c>
      <c r="N71" s="630"/>
      <c r="O71" s="629">
        <f>O39+O53+O59+O70</f>
        <v>147701748.89552522</v>
      </c>
      <c r="P71" s="629">
        <f>P39+P53+P59+P70</f>
        <v>45176784015.40773</v>
      </c>
      <c r="Q71" s="615"/>
      <c r="R71" s="615"/>
      <c r="S71" s="615"/>
      <c r="T71" s="615"/>
      <c r="U71" s="615"/>
      <c r="V71" s="615"/>
      <c r="W71" s="615"/>
      <c r="X71" s="615"/>
      <c r="Y71" s="615"/>
      <c r="Z71" s="615"/>
      <c r="AA71" s="615"/>
      <c r="AB71" s="615"/>
      <c r="AC71" s="615"/>
      <c r="AD71" s="615"/>
      <c r="AE71" s="615"/>
    </row>
    <row r="72" spans="1:31" s="206" customFormat="1" ht="31.5" customHeight="1">
      <c r="A72" s="554"/>
      <c r="B72" s="554"/>
      <c r="C72" s="23"/>
      <c r="D72" s="23"/>
      <c r="E72" s="555"/>
      <c r="F72" s="23"/>
      <c r="G72" s="23"/>
      <c r="H72" s="555"/>
      <c r="I72" s="556"/>
      <c r="J72" s="557"/>
      <c r="K72" s="325"/>
      <c r="L72" s="558"/>
      <c r="M72" s="559">
        <v>319455101359.56799</v>
      </c>
      <c r="N72" s="560"/>
      <c r="O72" s="559"/>
      <c r="P72" s="559"/>
    </row>
    <row r="73" spans="1:31" s="206" customFormat="1" ht="23.25">
      <c r="A73" s="561"/>
      <c r="B73" s="156"/>
      <c r="C73" s="23"/>
      <c r="D73" s="23"/>
      <c r="E73" s="555"/>
      <c r="F73" s="23"/>
      <c r="G73" s="23"/>
      <c r="H73" s="555"/>
      <c r="I73" s="556"/>
      <c r="J73" s="557"/>
      <c r="K73" s="325"/>
      <c r="L73" s="562"/>
      <c r="M73" s="562">
        <f>M71-M72</f>
        <v>988990794.3203125</v>
      </c>
      <c r="N73" s="563"/>
      <c r="O73" s="562"/>
      <c r="P73" s="564"/>
    </row>
    <row r="74" spans="1:31" s="206" customFormat="1" ht="23.25">
      <c r="A74" s="561"/>
      <c r="B74" s="156"/>
      <c r="C74" s="23"/>
      <c r="D74" s="23"/>
      <c r="E74" s="555"/>
      <c r="F74" s="23"/>
      <c r="G74" s="23"/>
      <c r="H74" s="555"/>
      <c r="I74" s="556"/>
      <c r="J74" s="557"/>
      <c r="K74" s="325"/>
      <c r="L74" s="562"/>
      <c r="M74" s="559"/>
      <c r="N74" s="563"/>
      <c r="O74" s="562"/>
      <c r="P74" s="564"/>
    </row>
    <row r="75" spans="1:31" s="206" customFormat="1" ht="23.25">
      <c r="A75" s="561"/>
      <c r="B75" s="156"/>
      <c r="C75" s="23"/>
      <c r="D75" s="23"/>
      <c r="E75" s="555"/>
      <c r="F75" s="23"/>
      <c r="G75" s="23"/>
      <c r="H75" s="555"/>
      <c r="I75" s="556"/>
      <c r="J75" s="557"/>
      <c r="K75" s="325"/>
      <c r="L75" s="562"/>
      <c r="M75" s="559"/>
      <c r="N75" s="563"/>
      <c r="O75" s="562"/>
      <c r="P75" s="564"/>
    </row>
    <row r="76" spans="1:31" ht="18">
      <c r="A76" s="157"/>
      <c r="B76" s="157"/>
      <c r="C76" s="651"/>
      <c r="D76" s="651"/>
      <c r="E76" s="158"/>
      <c r="F76" s="651"/>
      <c r="G76" s="651"/>
      <c r="H76" s="158"/>
      <c r="I76" s="159"/>
      <c r="J76" s="160"/>
      <c r="K76" s="652"/>
      <c r="L76" s="161"/>
      <c r="M76" s="559"/>
      <c r="N76" s="209"/>
      <c r="O76" s="161"/>
      <c r="P76" s="154"/>
    </row>
    <row r="77" spans="1:31" ht="24" thickBot="1">
      <c r="A77" s="155"/>
      <c r="B77" s="162" t="s">
        <v>386</v>
      </c>
      <c r="C77" s="163"/>
      <c r="D77" s="163"/>
      <c r="E77" s="164"/>
      <c r="F77" s="165"/>
      <c r="G77" s="166"/>
      <c r="H77" s="167"/>
      <c r="I77" s="166" t="s">
        <v>385</v>
      </c>
      <c r="J77" s="168"/>
      <c r="K77" s="1015"/>
      <c r="L77" s="327"/>
      <c r="M77" s="327"/>
      <c r="N77" s="210"/>
      <c r="O77" s="169"/>
      <c r="P77" s="169"/>
    </row>
    <row r="78" spans="1:31">
      <c r="K78" s="33"/>
      <c r="O78" s="33"/>
    </row>
    <row r="79" spans="1:31" ht="18">
      <c r="K79" s="1009"/>
      <c r="L79" s="221"/>
      <c r="M79" s="562">
        <f>M71-'Exec Summary'!H31</f>
        <v>320444092153.88831</v>
      </c>
      <c r="O79" s="108"/>
    </row>
    <row r="80" spans="1:31" ht="18">
      <c r="L80" s="221"/>
      <c r="M80" s="562"/>
      <c r="O80" s="33"/>
    </row>
    <row r="81" spans="3:16" ht="18.75">
      <c r="I81" s="324" t="s">
        <v>450</v>
      </c>
      <c r="L81" s="221"/>
      <c r="M81" s="161">
        <f>M79/2</f>
        <v>160222046076.94415</v>
      </c>
      <c r="O81" s="33"/>
    </row>
    <row r="82" spans="3:16">
      <c r="I82" s="117" t="s">
        <v>451</v>
      </c>
    </row>
    <row r="83" spans="3:16">
      <c r="O83" s="33"/>
    </row>
    <row r="84" spans="3:16" ht="16.5" thickBot="1">
      <c r="C84" s="198"/>
      <c r="D84" s="193"/>
      <c r="E84" s="193"/>
      <c r="F84" s="198"/>
      <c r="G84" s="199"/>
      <c r="H84" s="200"/>
      <c r="I84" s="193"/>
    </row>
    <row r="85" spans="3:16" ht="21" thickBot="1">
      <c r="I85" s="203"/>
      <c r="J85" s="671" t="s">
        <v>42</v>
      </c>
      <c r="K85" s="671" t="s">
        <v>37</v>
      </c>
      <c r="L85" s="222" t="s">
        <v>376</v>
      </c>
      <c r="M85" s="223" t="s">
        <v>38</v>
      </c>
      <c r="N85" s="212" t="s">
        <v>368</v>
      </c>
      <c r="O85" s="204" t="s">
        <v>369</v>
      </c>
      <c r="P85" s="201"/>
    </row>
    <row r="86" spans="3:16" ht="23.25" customHeight="1" thickBot="1">
      <c r="I86" s="177" t="s">
        <v>370</v>
      </c>
      <c r="J86" s="178">
        <f>M39</f>
        <v>228662632087.47522</v>
      </c>
      <c r="K86" s="179">
        <f>M53</f>
        <v>32330105636.990116</v>
      </c>
      <c r="L86" s="176">
        <f>SUM(J86:K86)</f>
        <v>260992737724.46533</v>
      </c>
      <c r="M86" s="224">
        <f>M59</f>
        <v>38356294152.933495</v>
      </c>
      <c r="N86" s="213">
        <v>0</v>
      </c>
      <c r="O86" s="180">
        <f>M70</f>
        <v>21095060276.489502</v>
      </c>
      <c r="P86" s="202"/>
    </row>
    <row r="87" spans="3:16" ht="18.75" customHeight="1" thickBot="1">
      <c r="I87" s="181" t="s">
        <v>269</v>
      </c>
      <c r="J87" s="182">
        <f>P39</f>
        <v>42788194944.015839</v>
      </c>
      <c r="K87" s="183">
        <f>P53</f>
        <v>2388589071.391892</v>
      </c>
      <c r="L87" s="176">
        <f>SUM(J87:K87)</f>
        <v>45176784015.40773</v>
      </c>
      <c r="M87" s="225">
        <v>0</v>
      </c>
      <c r="N87" s="214">
        <v>0</v>
      </c>
      <c r="O87" s="184">
        <v>0</v>
      </c>
      <c r="P87" s="202"/>
    </row>
    <row r="88" spans="3:16" ht="16.5" thickBot="1">
      <c r="I88" s="185" t="s">
        <v>371</v>
      </c>
      <c r="J88" s="207">
        <v>0</v>
      </c>
      <c r="K88" s="186"/>
      <c r="L88" s="176">
        <f>SUM(J88:K88)</f>
        <v>0</v>
      </c>
      <c r="M88" s="226">
        <v>0</v>
      </c>
      <c r="N88" s="215">
        <v>0</v>
      </c>
      <c r="O88" s="187">
        <v>0</v>
      </c>
      <c r="P88" s="202"/>
    </row>
    <row r="89" spans="3:16" ht="16.5" thickBot="1">
      <c r="I89" s="188" t="s">
        <v>372</v>
      </c>
      <c r="J89" s="182">
        <f>+(J86-J87-J88)*0.85</f>
        <v>157993271571.94046</v>
      </c>
      <c r="K89" s="182">
        <f>+(K86-K87-K88)*0.3</f>
        <v>8982454969.6794662</v>
      </c>
      <c r="L89" s="176">
        <f>SUM(J89:K89)</f>
        <v>166975726541.61993</v>
      </c>
      <c r="M89" s="226">
        <v>0</v>
      </c>
      <c r="N89" s="215"/>
      <c r="O89" s="187"/>
      <c r="P89" s="196"/>
    </row>
    <row r="90" spans="3:16" ht="16.5" thickBot="1">
      <c r="I90" s="188" t="s">
        <v>271</v>
      </c>
      <c r="J90" s="175">
        <f>+J86-J87-J88-J89</f>
        <v>27881165571.518921</v>
      </c>
      <c r="K90" s="175">
        <f>+K86-K87-K88-K89</f>
        <v>20959061595.918758</v>
      </c>
      <c r="L90" s="176">
        <f>SUM(J90:K90)</f>
        <v>48840227167.437683</v>
      </c>
      <c r="M90" s="175">
        <f>+M86-M87-M88-M89</f>
        <v>38356294152.933495</v>
      </c>
      <c r="N90" s="216">
        <v>0</v>
      </c>
      <c r="O90" s="175">
        <f>+O86-O87-O88-O89</f>
        <v>21095060276.489502</v>
      </c>
      <c r="P90" s="196"/>
    </row>
    <row r="91" spans="3:16" ht="31.5" thickBot="1">
      <c r="I91" s="189" t="s">
        <v>373</v>
      </c>
      <c r="J91" s="190"/>
      <c r="K91" s="186"/>
      <c r="L91" s="176">
        <v>0</v>
      </c>
      <c r="M91" s="226">
        <v>0</v>
      </c>
      <c r="N91" s="215">
        <v>0</v>
      </c>
      <c r="O91" s="187">
        <v>0</v>
      </c>
      <c r="P91" s="196"/>
    </row>
    <row r="92" spans="3:16" ht="37.5" customHeight="1" thickBot="1">
      <c r="I92" s="191" t="s">
        <v>374</v>
      </c>
      <c r="J92" s="672">
        <f>SUM(J87:J91)</f>
        <v>228662632087.47522</v>
      </c>
      <c r="K92" s="672">
        <f>SUM(K87:K91)</f>
        <v>32330105636.990116</v>
      </c>
      <c r="L92" s="672">
        <f>SUM(L87:L91)</f>
        <v>260992737724.46533</v>
      </c>
      <c r="M92" s="227">
        <f>SUM(M87:M91)</f>
        <v>38356294152.933495</v>
      </c>
      <c r="N92" s="217">
        <v>0</v>
      </c>
      <c r="O92" s="192">
        <f>SUM(O87:O91)</f>
        <v>21095060276.489502</v>
      </c>
      <c r="P92" s="196"/>
    </row>
    <row r="93" spans="3:16" ht="15.75">
      <c r="I93" s="193"/>
      <c r="J93" s="194"/>
      <c r="K93" s="195"/>
      <c r="L93" s="228"/>
      <c r="M93" s="228"/>
      <c r="N93" s="218"/>
      <c r="O93" s="196"/>
      <c r="P93" s="193"/>
    </row>
    <row r="94" spans="3:16" ht="15.75">
      <c r="I94" s="193"/>
      <c r="J94" s="194"/>
      <c r="K94" s="193"/>
      <c r="L94" s="228"/>
      <c r="M94" s="228"/>
      <c r="N94" s="218"/>
      <c r="O94" s="196"/>
      <c r="P94" s="193"/>
    </row>
    <row r="95" spans="3:16" ht="15.75">
      <c r="I95" s="193"/>
      <c r="J95" s="193"/>
      <c r="K95" s="197"/>
      <c r="L95" s="228"/>
      <c r="M95" s="228"/>
      <c r="N95" s="218"/>
      <c r="O95" s="196"/>
      <c r="P95" s="193"/>
    </row>
  </sheetData>
  <mergeCells count="2">
    <mergeCell ref="A3:O3"/>
    <mergeCell ref="A1:P1"/>
  </mergeCells>
  <pageMargins left="0.25" right="0.25" top="0.75" bottom="0.75" header="0.3" footer="0.3"/>
  <pageSetup paperSize="9" scale="35" fitToHeight="0" orientation="landscape" r:id="rId1"/>
  <headerFooter>
    <oddHeader xml:space="preserve">&amp;C&amp;"-,Bold"&amp;36APPENDIX  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51"/>
  <sheetViews>
    <sheetView tabSelected="1" view="pageBreakPreview" topLeftCell="A16" zoomScale="77" zoomScaleNormal="100" zoomScaleSheetLayoutView="77" zoomScalePageLayoutView="90" workbookViewId="0">
      <selection activeCell="E70" sqref="E70"/>
    </sheetView>
  </sheetViews>
  <sheetFormatPr defaultColWidth="9.140625" defaultRowHeight="15"/>
  <cols>
    <col min="1" max="1" width="9.140625" style="650" customWidth="1"/>
    <col min="2" max="2" width="5.28515625" style="1" customWidth="1"/>
    <col min="3" max="3" width="70.42578125" style="2" customWidth="1"/>
    <col min="4" max="4" width="13.140625" style="2" customWidth="1"/>
    <col min="5" max="5" width="20.140625" style="3" customWidth="1"/>
    <col min="6" max="6" width="9.42578125" style="3" customWidth="1"/>
    <col min="7" max="7" width="26.140625" style="3" customWidth="1"/>
    <col min="8" max="8" width="27.7109375" style="3" customWidth="1"/>
    <col min="9" max="9" width="11.28515625" style="2" customWidth="1"/>
    <col min="10" max="10" width="26.5703125" style="2" customWidth="1"/>
    <col min="11" max="11" width="15.42578125" style="2" customWidth="1"/>
    <col min="12" max="16384" width="9.140625" style="650"/>
  </cols>
  <sheetData>
    <row r="1" spans="2:11" s="240" customFormat="1" ht="40.5" customHeight="1">
      <c r="B1" s="1373"/>
      <c r="C1" s="1374"/>
      <c r="D1" s="1374"/>
      <c r="E1" s="1374"/>
      <c r="F1" s="1374"/>
      <c r="G1" s="1374"/>
      <c r="H1" s="1374"/>
      <c r="I1" s="1374"/>
      <c r="J1" s="1374"/>
      <c r="K1" s="1374"/>
    </row>
    <row r="2" spans="2:11" s="240" customFormat="1" ht="40.5" customHeight="1">
      <c r="B2" s="1373" t="s">
        <v>739</v>
      </c>
      <c r="C2" s="1374"/>
      <c r="D2" s="1374"/>
      <c r="E2" s="1374"/>
      <c r="F2" s="1374"/>
      <c r="G2" s="1374"/>
      <c r="H2" s="1374"/>
      <c r="I2" s="1374"/>
      <c r="J2" s="1374"/>
      <c r="K2" s="1374"/>
    </row>
    <row r="3" spans="2:11" ht="3.75" customHeight="1"/>
    <row r="4" spans="2:11" ht="27" customHeight="1">
      <c r="B4" s="1378" t="s">
        <v>738</v>
      </c>
      <c r="C4" s="1379"/>
      <c r="D4" s="1379"/>
      <c r="E4" s="1379"/>
      <c r="F4" s="1379"/>
      <c r="G4" s="1379"/>
      <c r="H4" s="1379"/>
      <c r="I4" s="1379"/>
      <c r="J4" s="1379"/>
      <c r="K4" s="1380"/>
    </row>
    <row r="5" spans="2:11" s="7" customFormat="1" ht="24" customHeight="1">
      <c r="B5" s="1355" t="s">
        <v>0</v>
      </c>
      <c r="C5" s="1381" t="s">
        <v>160</v>
      </c>
      <c r="D5" s="1383" t="s">
        <v>388</v>
      </c>
      <c r="E5" s="1375" t="s">
        <v>737</v>
      </c>
      <c r="F5" s="1375"/>
      <c r="G5" s="1375"/>
      <c r="H5" s="1375"/>
      <c r="I5" s="1385" t="s">
        <v>389</v>
      </c>
      <c r="J5" s="1376" t="s">
        <v>748</v>
      </c>
      <c r="K5" s="1376" t="s">
        <v>550</v>
      </c>
    </row>
    <row r="6" spans="2:11" s="7" customFormat="1" ht="31.5" customHeight="1">
      <c r="B6" s="1356"/>
      <c r="C6" s="1382"/>
      <c r="D6" s="1384"/>
      <c r="E6" s="989" t="s">
        <v>391</v>
      </c>
      <c r="F6" s="988" t="s">
        <v>182</v>
      </c>
      <c r="G6" s="989" t="s">
        <v>392</v>
      </c>
      <c r="H6" s="989" t="s">
        <v>393</v>
      </c>
      <c r="I6" s="1386"/>
      <c r="J6" s="1377"/>
      <c r="K6" s="1377"/>
    </row>
    <row r="7" spans="2:11" s="7" customFormat="1" ht="21" customHeight="1">
      <c r="B7" s="1356"/>
      <c r="C7" s="244" t="s">
        <v>4</v>
      </c>
      <c r="D7" s="245" t="s">
        <v>5</v>
      </c>
      <c r="E7" s="246">
        <f>'Appdx B-Crude Oil Sales Profile'!D26</f>
        <v>0</v>
      </c>
      <c r="F7" s="247" t="e">
        <f>E7/E9</f>
        <v>#DIV/0!</v>
      </c>
      <c r="G7" s="248">
        <f>'Appdx B-Crude Oil Sales Profile'!E26</f>
        <v>0</v>
      </c>
      <c r="H7" s="248">
        <f>G7*$D$49</f>
        <v>0</v>
      </c>
      <c r="I7" s="245" t="s">
        <v>6</v>
      </c>
      <c r="J7" s="974"/>
      <c r="K7" s="977" t="e">
        <f>(H7-J7)/J7</f>
        <v>#DIV/0!</v>
      </c>
    </row>
    <row r="8" spans="2:11" s="7" customFormat="1">
      <c r="B8" s="1356"/>
      <c r="C8" s="244" t="s">
        <v>830</v>
      </c>
      <c r="D8" s="245" t="s">
        <v>5</v>
      </c>
      <c r="E8" s="246">
        <f>'Appdx B-Crude Oil Sales Profile'!D37</f>
        <v>0</v>
      </c>
      <c r="F8" s="247" t="e">
        <f>E8/E9</f>
        <v>#DIV/0!</v>
      </c>
      <c r="G8" s="248">
        <f>'Appdx B-Crude Oil Sales Profile'!E37</f>
        <v>0</v>
      </c>
      <c r="H8" s="248">
        <f>G8*$D$49</f>
        <v>0</v>
      </c>
      <c r="I8" s="245" t="s">
        <v>6</v>
      </c>
      <c r="J8" s="974"/>
      <c r="K8" s="977" t="e">
        <f>(H8-J8)/J8</f>
        <v>#DIV/0!</v>
      </c>
    </row>
    <row r="9" spans="2:11" s="14" customFormat="1">
      <c r="B9" s="1356"/>
      <c r="C9" s="250" t="s">
        <v>394</v>
      </c>
      <c r="D9" s="251" t="s">
        <v>5</v>
      </c>
      <c r="E9" s="252">
        <f>SUM(E7:E8)</f>
        <v>0</v>
      </c>
      <c r="F9" s="253" t="e">
        <f>E9/E9</f>
        <v>#DIV/0!</v>
      </c>
      <c r="G9" s="254">
        <f>SUM(G7:G8)</f>
        <v>0</v>
      </c>
      <c r="H9" s="254">
        <f>SUM(H7:H8)</f>
        <v>0</v>
      </c>
      <c r="I9" s="251"/>
      <c r="J9" s="975"/>
      <c r="K9" s="976" t="e">
        <f>(H9-J9)/J9</f>
        <v>#DIV/0!</v>
      </c>
    </row>
    <row r="10" spans="2:11" s="15" customFormat="1">
      <c r="B10" s="1356"/>
      <c r="C10" s="244" t="s">
        <v>7</v>
      </c>
      <c r="D10" s="245" t="s">
        <v>8</v>
      </c>
      <c r="E10" s="246">
        <f>'Appx C-Gas Sales Profile'!D10</f>
        <v>0</v>
      </c>
      <c r="F10" s="247"/>
      <c r="G10" s="248">
        <f>'Appx C-Gas Sales Profile'!E10</f>
        <v>0</v>
      </c>
      <c r="H10" s="248">
        <f>G10*$D$49</f>
        <v>0</v>
      </c>
      <c r="I10" s="245" t="s">
        <v>9</v>
      </c>
      <c r="J10" s="248"/>
      <c r="K10" s="245"/>
    </row>
    <row r="11" spans="2:11" s="15" customFormat="1">
      <c r="B11" s="1356"/>
      <c r="C11" s="244" t="s">
        <v>262</v>
      </c>
      <c r="D11" s="245" t="s">
        <v>10</v>
      </c>
      <c r="E11" s="246">
        <f>'Appx C-Gas Sales Profile'!D18</f>
        <v>0</v>
      </c>
      <c r="F11" s="247"/>
      <c r="G11" s="248">
        <f>'Appx C-Gas Sales Profile'!E18</f>
        <v>0</v>
      </c>
      <c r="H11" s="248">
        <f>G11*$D$49</f>
        <v>0</v>
      </c>
      <c r="I11" s="245" t="s">
        <v>9</v>
      </c>
      <c r="J11" s="974"/>
      <c r="K11" s="977" t="e">
        <f>(H11-J11)/J11</f>
        <v>#DIV/0!</v>
      </c>
    </row>
    <row r="12" spans="2:11" s="15" customFormat="1">
      <c r="B12" s="1356"/>
      <c r="C12" s="244" t="s">
        <v>261</v>
      </c>
      <c r="D12" s="245" t="s">
        <v>10</v>
      </c>
      <c r="E12" s="246">
        <f>'Appx C-Gas Sales Profile'!D24</f>
        <v>0</v>
      </c>
      <c r="F12" s="247"/>
      <c r="G12" s="248">
        <f>'Appx C-Gas Sales Profile'!E24</f>
        <v>0</v>
      </c>
      <c r="H12" s="248">
        <f>G12*$D$49</f>
        <v>0</v>
      </c>
      <c r="I12" s="245" t="s">
        <v>9</v>
      </c>
      <c r="J12" s="248"/>
      <c r="K12" s="977" t="e">
        <f>(H12-J12)/J12</f>
        <v>#DIV/0!</v>
      </c>
    </row>
    <row r="13" spans="2:11" s="7" customFormat="1">
      <c r="B13" s="1356"/>
      <c r="C13" s="244" t="s">
        <v>543</v>
      </c>
      <c r="D13" s="245" t="s">
        <v>733</v>
      </c>
      <c r="E13" s="246">
        <f>'Appx C-Gas Sales Profile'!D33</f>
        <v>0</v>
      </c>
      <c r="F13" s="247"/>
      <c r="G13" s="248"/>
      <c r="H13" s="248">
        <f>'Appx C-Gas Sales Profile'!E33</f>
        <v>0</v>
      </c>
      <c r="I13" s="245" t="s">
        <v>9</v>
      </c>
      <c r="J13" s="974"/>
      <c r="K13" s="977" t="e">
        <f>(H13-J13)/J13</f>
        <v>#DIV/0!</v>
      </c>
    </row>
    <row r="14" spans="2:11" s="14" customFormat="1">
      <c r="B14" s="1356"/>
      <c r="C14" s="250" t="s">
        <v>395</v>
      </c>
      <c r="D14" s="251" t="s">
        <v>5</v>
      </c>
      <c r="E14" s="255"/>
      <c r="F14" s="253"/>
      <c r="G14" s="254">
        <f>SUM(G10:G13)</f>
        <v>0</v>
      </c>
      <c r="H14" s="254">
        <f>SUM(H10:H13)</f>
        <v>0</v>
      </c>
      <c r="I14" s="251"/>
      <c r="J14" s="254"/>
      <c r="K14" s="976" t="e">
        <f>(H14-J14)/J14</f>
        <v>#DIV/0!</v>
      </c>
    </row>
    <row r="15" spans="2:11" s="7" customFormat="1">
      <c r="B15" s="1357"/>
      <c r="C15" s="256" t="s">
        <v>11</v>
      </c>
      <c r="D15" s="257"/>
      <c r="E15" s="258"/>
      <c r="F15" s="258"/>
      <c r="G15" s="258">
        <f>G9+G14</f>
        <v>0</v>
      </c>
      <c r="H15" s="258">
        <f>H9+H14</f>
        <v>0</v>
      </c>
      <c r="I15" s="257"/>
      <c r="J15" s="258"/>
      <c r="K15" s="978" t="e">
        <f>(H15-J15)/J15</f>
        <v>#DIV/0!</v>
      </c>
    </row>
    <row r="16" spans="2:11" s="7" customFormat="1" ht="23.45" customHeight="1">
      <c r="B16" s="1397"/>
      <c r="C16" s="1398"/>
      <c r="D16" s="18"/>
      <c r="E16" s="11"/>
      <c r="F16" s="11"/>
      <c r="G16" s="11"/>
      <c r="H16" s="19"/>
      <c r="I16" s="18"/>
      <c r="J16" s="18"/>
      <c r="K16" s="18"/>
    </row>
    <row r="17" spans="2:11" s="7" customFormat="1" ht="21" customHeight="1">
      <c r="B17" s="1355" t="s">
        <v>452</v>
      </c>
      <c r="C17" s="1399" t="s">
        <v>12</v>
      </c>
      <c r="D17" s="1383" t="s">
        <v>396</v>
      </c>
      <c r="E17" s="1375" t="s">
        <v>747</v>
      </c>
      <c r="F17" s="1375"/>
      <c r="G17" s="1375"/>
      <c r="H17" s="1375"/>
      <c r="I17" s="1387" t="s">
        <v>2</v>
      </c>
      <c r="J17" s="1376"/>
      <c r="K17" s="1376" t="s">
        <v>550</v>
      </c>
    </row>
    <row r="18" spans="2:11" s="7" customFormat="1" ht="20.25" customHeight="1">
      <c r="B18" s="1356"/>
      <c r="C18" s="1400"/>
      <c r="D18" s="1383"/>
      <c r="E18" s="1407" t="s">
        <v>392</v>
      </c>
      <c r="F18" s="1407"/>
      <c r="G18" s="987" t="s">
        <v>390</v>
      </c>
      <c r="H18" s="260" t="s">
        <v>393</v>
      </c>
      <c r="I18" s="1388"/>
      <c r="J18" s="1377"/>
      <c r="K18" s="1377"/>
    </row>
    <row r="19" spans="2:11" s="15" customFormat="1">
      <c r="B19" s="1356"/>
      <c r="C19" s="261" t="s">
        <v>15</v>
      </c>
      <c r="D19" s="262" t="s">
        <v>397</v>
      </c>
      <c r="E19" s="1408">
        <f>'Appx D-Export Receipts'!D9</f>
        <v>0</v>
      </c>
      <c r="F19" s="1408"/>
      <c r="G19" s="249">
        <v>0</v>
      </c>
      <c r="H19" s="264">
        <f t="shared" ref="H19:H25" si="0">(E19*$D$49)+G19</f>
        <v>0</v>
      </c>
      <c r="I19" s="262" t="s">
        <v>16</v>
      </c>
      <c r="J19" s="991"/>
      <c r="K19" s="977" t="e">
        <f>(H19-J19)/J19</f>
        <v>#DIV/0!</v>
      </c>
    </row>
    <row r="20" spans="2:11" s="15" customFormat="1">
      <c r="B20" s="1356"/>
      <c r="C20" s="244" t="s">
        <v>7</v>
      </c>
      <c r="D20" s="262" t="s">
        <v>397</v>
      </c>
      <c r="E20" s="1409">
        <f>'Appx D-Export Receipts'!D10</f>
        <v>0</v>
      </c>
      <c r="F20" s="1410"/>
      <c r="G20" s="249">
        <v>0</v>
      </c>
      <c r="H20" s="266">
        <f t="shared" si="0"/>
        <v>0</v>
      </c>
      <c r="I20" s="245" t="s">
        <v>9</v>
      </c>
      <c r="J20" s="992"/>
      <c r="K20" s="977" t="e">
        <f>(H20-J20)/J20</f>
        <v>#DIV/0!</v>
      </c>
    </row>
    <row r="21" spans="2:11" s="15" customFormat="1">
      <c r="B21" s="1356"/>
      <c r="C21" s="244" t="s">
        <v>263</v>
      </c>
      <c r="D21" s="262" t="s">
        <v>397</v>
      </c>
      <c r="E21" s="1409">
        <f>'Appx D-Export Receipts'!D13</f>
        <v>0</v>
      </c>
      <c r="F21" s="1410"/>
      <c r="G21" s="249">
        <v>0</v>
      </c>
      <c r="H21" s="266">
        <f t="shared" si="0"/>
        <v>0</v>
      </c>
      <c r="I21" s="245" t="s">
        <v>16</v>
      </c>
      <c r="J21" s="991"/>
      <c r="K21" s="977" t="e">
        <f>(H21-J21)/J21</f>
        <v>#DIV/0!</v>
      </c>
    </row>
    <row r="22" spans="2:11" s="15" customFormat="1">
      <c r="B22" s="1356"/>
      <c r="C22" s="244" t="s">
        <v>740</v>
      </c>
      <c r="D22" s="262" t="s">
        <v>397</v>
      </c>
      <c r="E22" s="1411">
        <f>'Appx D-Export Receipts'!D11</f>
        <v>0</v>
      </c>
      <c r="F22" s="1412"/>
      <c r="G22" s="249">
        <v>0</v>
      </c>
      <c r="H22" s="266">
        <f t="shared" si="0"/>
        <v>0</v>
      </c>
      <c r="I22" s="245" t="s">
        <v>16</v>
      </c>
      <c r="J22" s="992"/>
      <c r="K22" s="977" t="e">
        <f>(H22-J22)/J22</f>
        <v>#DIV/0!</v>
      </c>
    </row>
    <row r="23" spans="2:11" s="15" customFormat="1" hidden="1">
      <c r="B23" s="1356"/>
      <c r="C23" s="244" t="s">
        <v>365</v>
      </c>
      <c r="D23" s="267" t="s">
        <v>398</v>
      </c>
      <c r="E23" s="1413">
        <v>0</v>
      </c>
      <c r="F23" s="1414"/>
      <c r="G23" s="653"/>
      <c r="H23" s="653">
        <f t="shared" si="0"/>
        <v>0</v>
      </c>
      <c r="I23" s="245" t="s">
        <v>9</v>
      </c>
      <c r="J23" s="245"/>
      <c r="K23" s="245"/>
    </row>
    <row r="24" spans="2:11" s="14" customFormat="1" ht="18.75" customHeight="1">
      <c r="B24" s="1356"/>
      <c r="C24" s="250" t="s">
        <v>17</v>
      </c>
      <c r="D24" s="268" t="s">
        <v>397</v>
      </c>
      <c r="E24" s="1403">
        <f>SUM(E19:F23)</f>
        <v>0</v>
      </c>
      <c r="F24" s="1404"/>
      <c r="G24" s="255">
        <f>SUM(G19:G23)</f>
        <v>0</v>
      </c>
      <c r="H24" s="255">
        <f t="shared" si="0"/>
        <v>0</v>
      </c>
      <c r="I24" s="12"/>
      <c r="J24" s="255"/>
      <c r="K24" s="976" t="e">
        <f t="shared" ref="K24:K42" si="1">(H24-J24)/J24</f>
        <v>#DIV/0!</v>
      </c>
    </row>
    <row r="25" spans="2:11" s="15" customFormat="1">
      <c r="B25" s="1356"/>
      <c r="C25" s="9" t="s">
        <v>18</v>
      </c>
      <c r="D25" s="10" t="s">
        <v>13</v>
      </c>
      <c r="E25" s="1411">
        <f>'Appx D-Export Receipts'!D23</f>
        <v>0</v>
      </c>
      <c r="F25" s="1412"/>
      <c r="G25" s="653">
        <v>0</v>
      </c>
      <c r="H25" s="266">
        <f t="shared" si="0"/>
        <v>0</v>
      </c>
      <c r="I25" s="10" t="s">
        <v>16</v>
      </c>
      <c r="J25" s="993"/>
      <c r="K25" s="977" t="e">
        <f t="shared" si="1"/>
        <v>#DIV/0!</v>
      </c>
    </row>
    <row r="26" spans="2:11" s="14" customFormat="1" ht="18.75" customHeight="1">
      <c r="B26" s="1356"/>
      <c r="C26" s="16" t="s">
        <v>19</v>
      </c>
      <c r="D26" s="22" t="s">
        <v>13</v>
      </c>
      <c r="E26" s="1405">
        <f>SUM(E24:F25)</f>
        <v>0</v>
      </c>
      <c r="F26" s="1406"/>
      <c r="G26" s="258">
        <f>SUM(G24:G25)</f>
        <v>0</v>
      </c>
      <c r="H26" s="258">
        <f>SUM(H24:H25)</f>
        <v>0</v>
      </c>
      <c r="I26" s="17"/>
      <c r="J26" s="258"/>
      <c r="K26" s="994" t="e">
        <f t="shared" si="1"/>
        <v>#DIV/0!</v>
      </c>
    </row>
    <row r="27" spans="2:11" s="15" customFormat="1" ht="18" customHeight="1">
      <c r="B27" s="1356"/>
      <c r="C27" s="244" t="s">
        <v>741</v>
      </c>
      <c r="D27" s="267" t="s">
        <v>398</v>
      </c>
      <c r="E27" s="1417">
        <v>0</v>
      </c>
      <c r="F27" s="1418"/>
      <c r="G27" s="1008">
        <f>'Appx E-Domestic Receipts'!J7</f>
        <v>0</v>
      </c>
      <c r="H27" s="266">
        <f>G27</f>
        <v>0</v>
      </c>
      <c r="I27" s="245" t="s">
        <v>20</v>
      </c>
      <c r="J27" s="974"/>
      <c r="K27" s="977" t="e">
        <f t="shared" si="1"/>
        <v>#DIV/0!</v>
      </c>
    </row>
    <row r="28" spans="2:11" s="15" customFormat="1" ht="18" customHeight="1">
      <c r="B28" s="1356"/>
      <c r="C28" s="244" t="s">
        <v>544</v>
      </c>
      <c r="D28" s="267" t="s">
        <v>398</v>
      </c>
      <c r="E28" s="1417">
        <v>0</v>
      </c>
      <c r="F28" s="1418"/>
      <c r="G28" s="1008">
        <f>'Appx D-Export Receipts'!E12</f>
        <v>0</v>
      </c>
      <c r="H28" s="266">
        <f>G28</f>
        <v>0</v>
      </c>
      <c r="I28" s="245" t="s">
        <v>16</v>
      </c>
      <c r="J28" s="974"/>
      <c r="K28" s="977" t="e">
        <f t="shared" si="1"/>
        <v>#DIV/0!</v>
      </c>
    </row>
    <row r="29" spans="2:11" s="1193" customFormat="1" ht="16.5" customHeight="1">
      <c r="B29" s="1356"/>
      <c r="C29" s="280" t="s">
        <v>21</v>
      </c>
      <c r="D29" s="1187" t="s">
        <v>398</v>
      </c>
      <c r="E29" s="1419">
        <v>0</v>
      </c>
      <c r="F29" s="1420"/>
      <c r="G29" s="1188">
        <f>'Appx E-Domestic Receipts'!J20</f>
        <v>0</v>
      </c>
      <c r="H29" s="1189">
        <f>G29</f>
        <v>0</v>
      </c>
      <c r="I29" s="1190" t="s">
        <v>20</v>
      </c>
      <c r="J29" s="1191"/>
      <c r="K29" s="1192" t="e">
        <f t="shared" si="1"/>
        <v>#DIV/0!</v>
      </c>
    </row>
    <row r="30" spans="2:11" s="14" customFormat="1" ht="17.25" customHeight="1">
      <c r="B30" s="1356"/>
      <c r="C30" s="250" t="s">
        <v>22</v>
      </c>
      <c r="D30" s="269" t="s">
        <v>398</v>
      </c>
      <c r="E30" s="1395">
        <v>0</v>
      </c>
      <c r="F30" s="1396"/>
      <c r="G30" s="255">
        <f>SUM(G27:G29)</f>
        <v>0</v>
      </c>
      <c r="H30" s="270">
        <f>SUM(H27:H29)</f>
        <v>0</v>
      </c>
      <c r="I30" s="251"/>
      <c r="J30" s="255"/>
      <c r="K30" s="976" t="e">
        <f t="shared" si="1"/>
        <v>#DIV/0!</v>
      </c>
    </row>
    <row r="31" spans="2:11" s="14" customFormat="1" ht="18.75" customHeight="1">
      <c r="B31" s="1357"/>
      <c r="C31" s="271" t="s">
        <v>23</v>
      </c>
      <c r="D31" s="272"/>
      <c r="E31" s="1393">
        <f>E26+E30</f>
        <v>0</v>
      </c>
      <c r="F31" s="1394"/>
      <c r="G31" s="273">
        <f>G26+G30</f>
        <v>0</v>
      </c>
      <c r="H31" s="273">
        <f>H26+H30</f>
        <v>0</v>
      </c>
      <c r="I31" s="274"/>
      <c r="J31" s="258"/>
      <c r="K31" s="978" t="e">
        <f t="shared" si="1"/>
        <v>#DIV/0!</v>
      </c>
    </row>
    <row r="32" spans="2:11" s="15" customFormat="1" ht="18" customHeight="1">
      <c r="B32" s="1355" t="s">
        <v>24</v>
      </c>
      <c r="C32" s="250" t="s">
        <v>488</v>
      </c>
      <c r="D32" s="269" t="s">
        <v>454</v>
      </c>
      <c r="E32" s="1395"/>
      <c r="F32" s="1396"/>
      <c r="G32" s="255"/>
      <c r="H32" s="270"/>
      <c r="I32" s="251" t="s">
        <v>25</v>
      </c>
      <c r="J32" s="984"/>
      <c r="K32" s="976" t="e">
        <f t="shared" si="1"/>
        <v>#DIV/0!</v>
      </c>
    </row>
    <row r="33" spans="2:11" s="14" customFormat="1" ht="18" customHeight="1">
      <c r="B33" s="1356"/>
      <c r="C33" s="244" t="s">
        <v>545</v>
      </c>
      <c r="D33" s="275" t="s">
        <v>398</v>
      </c>
      <c r="E33" s="1360"/>
      <c r="F33" s="1361"/>
      <c r="G33" s="249"/>
      <c r="H33" s="249"/>
      <c r="I33" s="245" t="s">
        <v>351</v>
      </c>
      <c r="J33" s="974"/>
      <c r="K33" s="995" t="e">
        <f t="shared" si="1"/>
        <v>#DIV/0!</v>
      </c>
    </row>
    <row r="34" spans="2:11" s="14" customFormat="1" ht="18" customHeight="1">
      <c r="B34" s="1356"/>
      <c r="C34" s="244" t="s">
        <v>399</v>
      </c>
      <c r="D34" s="275" t="s">
        <v>398</v>
      </c>
      <c r="E34" s="1360"/>
      <c r="F34" s="1361"/>
      <c r="G34" s="249"/>
      <c r="H34" s="653"/>
      <c r="I34" s="245" t="s">
        <v>351</v>
      </c>
      <c r="J34" s="974"/>
      <c r="K34" s="995" t="e">
        <f t="shared" si="1"/>
        <v>#DIV/0!</v>
      </c>
    </row>
    <row r="35" spans="2:11" s="15" customFormat="1" ht="18" customHeight="1">
      <c r="B35" s="1356"/>
      <c r="C35" s="244" t="s">
        <v>546</v>
      </c>
      <c r="D35" s="275" t="s">
        <v>398</v>
      </c>
      <c r="E35" s="1360"/>
      <c r="F35" s="1361"/>
      <c r="G35" s="249"/>
      <c r="H35" s="249"/>
      <c r="I35" s="245" t="s">
        <v>351</v>
      </c>
      <c r="J35" s="974"/>
      <c r="K35" s="995" t="e">
        <f t="shared" si="1"/>
        <v>#DIV/0!</v>
      </c>
    </row>
    <row r="36" spans="2:11" s="15" customFormat="1" ht="18" customHeight="1">
      <c r="B36" s="1356"/>
      <c r="C36" s="250" t="s">
        <v>489</v>
      </c>
      <c r="D36" s="269" t="s">
        <v>398</v>
      </c>
      <c r="E36" s="1395"/>
      <c r="F36" s="1396"/>
      <c r="G36" s="255"/>
      <c r="H36" s="270"/>
      <c r="I36" s="251"/>
      <c r="J36" s="984"/>
      <c r="K36" s="996" t="e">
        <f t="shared" si="1"/>
        <v>#DIV/0!</v>
      </c>
    </row>
    <row r="37" spans="2:11" s="15" customFormat="1" ht="18" customHeight="1">
      <c r="B37" s="1356"/>
      <c r="C37" s="244" t="s">
        <v>734</v>
      </c>
      <c r="D37" s="275" t="s">
        <v>398</v>
      </c>
      <c r="E37" s="1417"/>
      <c r="F37" s="1418"/>
      <c r="G37" s="1010"/>
      <c r="H37" s="249"/>
      <c r="I37" s="245" t="s">
        <v>327</v>
      </c>
      <c r="J37" s="974"/>
      <c r="K37" s="977"/>
    </row>
    <row r="38" spans="2:11" s="15" customFormat="1" ht="18" customHeight="1">
      <c r="B38" s="1356"/>
      <c r="C38" s="244" t="s">
        <v>735</v>
      </c>
      <c r="D38" s="275" t="s">
        <v>398</v>
      </c>
      <c r="E38" s="1417"/>
      <c r="F38" s="1418"/>
      <c r="G38" s="1010"/>
      <c r="H38" s="249"/>
      <c r="I38" s="245" t="s">
        <v>28</v>
      </c>
      <c r="J38" s="974"/>
      <c r="K38" s="977" t="e">
        <f t="shared" si="1"/>
        <v>#DIV/0!</v>
      </c>
    </row>
    <row r="39" spans="2:11" s="15" customFormat="1" ht="18" customHeight="1">
      <c r="B39" s="1356"/>
      <c r="C39" s="244" t="s">
        <v>736</v>
      </c>
      <c r="D39" s="275" t="s">
        <v>398</v>
      </c>
      <c r="E39" s="1417"/>
      <c r="F39" s="1418"/>
      <c r="G39" s="653"/>
      <c r="H39" s="249"/>
      <c r="I39" s="245" t="s">
        <v>28</v>
      </c>
      <c r="J39" s="974"/>
      <c r="K39" s="977"/>
    </row>
    <row r="40" spans="2:11" s="15" customFormat="1" ht="18" customHeight="1">
      <c r="B40" s="1356"/>
      <c r="C40" s="250" t="s">
        <v>490</v>
      </c>
      <c r="D40" s="269" t="s">
        <v>398</v>
      </c>
      <c r="E40" s="1395">
        <f>SUM(E37:F39)</f>
        <v>0</v>
      </c>
      <c r="F40" s="1396"/>
      <c r="G40" s="255">
        <f>SUM(G37:G39)</f>
        <v>0</v>
      </c>
      <c r="H40" s="270">
        <f t="shared" ref="H40:H42" si="2">(E40*$D$49)+G40</f>
        <v>0</v>
      </c>
      <c r="I40" s="251"/>
      <c r="J40" s="254">
        <f>SUM(J37:J39)</f>
        <v>0</v>
      </c>
      <c r="K40" s="976" t="e">
        <f t="shared" si="1"/>
        <v>#DIV/0!</v>
      </c>
    </row>
    <row r="41" spans="2:11" s="14" customFormat="1" ht="23.25" customHeight="1">
      <c r="B41" s="1356"/>
      <c r="C41" s="674" t="s">
        <v>491</v>
      </c>
      <c r="D41" s="675" t="s">
        <v>398</v>
      </c>
      <c r="E41" s="1353">
        <f>E32+E36+E40</f>
        <v>0</v>
      </c>
      <c r="F41" s="1354"/>
      <c r="G41" s="676">
        <f>G32+G36+G40</f>
        <v>0</v>
      </c>
      <c r="H41" s="676">
        <f t="shared" si="2"/>
        <v>0</v>
      </c>
      <c r="I41" s="308"/>
      <c r="J41" s="997">
        <f>J32+J36+J40</f>
        <v>0</v>
      </c>
      <c r="K41" s="998" t="e">
        <f t="shared" si="1"/>
        <v>#DIV/0!</v>
      </c>
    </row>
    <row r="42" spans="2:11" s="14" customFormat="1" ht="18.75" customHeight="1">
      <c r="B42" s="1357"/>
      <c r="C42" s="271" t="s">
        <v>540</v>
      </c>
      <c r="D42" s="274" t="s">
        <v>454</v>
      </c>
      <c r="E42" s="1351">
        <f>E31-E41</f>
        <v>0</v>
      </c>
      <c r="F42" s="1352"/>
      <c r="G42" s="276">
        <f>G31-G41</f>
        <v>0</v>
      </c>
      <c r="H42" s="276">
        <f t="shared" si="2"/>
        <v>0</v>
      </c>
      <c r="I42" s="257"/>
      <c r="J42" s="999">
        <f>J31-J41</f>
        <v>0</v>
      </c>
      <c r="K42" s="1000" t="e">
        <f t="shared" si="1"/>
        <v>#DIV/0!</v>
      </c>
    </row>
    <row r="43" spans="2:11" s="23" customFormat="1" ht="21" customHeight="1">
      <c r="B43" s="1355" t="s">
        <v>547</v>
      </c>
      <c r="C43" s="1426"/>
      <c r="D43" s="1427"/>
      <c r="E43" s="1427"/>
      <c r="F43" s="1427"/>
      <c r="G43" s="1427"/>
      <c r="H43" s="1427"/>
      <c r="I43" s="1427"/>
      <c r="J43" s="1427"/>
      <c r="K43" s="1428"/>
    </row>
    <row r="44" spans="2:11" s="15" customFormat="1" ht="18" customHeight="1">
      <c r="B44" s="1356"/>
      <c r="C44" s="968" t="s">
        <v>26</v>
      </c>
      <c r="D44" s="969" t="s">
        <v>454</v>
      </c>
      <c r="E44" s="1415"/>
      <c r="F44" s="1416"/>
      <c r="G44" s="970"/>
      <c r="H44" s="970"/>
      <c r="I44" s="971" t="s">
        <v>27</v>
      </c>
      <c r="J44" s="970"/>
      <c r="K44" s="979" t="e">
        <f t="shared" ref="K44:K48" si="3">(H44-J44)/J44</f>
        <v>#DIV/0!</v>
      </c>
    </row>
    <row r="45" spans="2:11" s="15" customFormat="1" ht="21" customHeight="1">
      <c r="B45" s="1356"/>
      <c r="C45" s="244" t="s">
        <v>32</v>
      </c>
      <c r="D45" s="275" t="s">
        <v>454</v>
      </c>
      <c r="E45" s="1429"/>
      <c r="F45" s="1430"/>
      <c r="G45" s="249"/>
      <c r="H45" s="249"/>
      <c r="I45" s="10" t="s">
        <v>30</v>
      </c>
      <c r="J45" s="981"/>
      <c r="K45" s="982" t="e">
        <f t="shared" si="3"/>
        <v>#DIV/0!</v>
      </c>
    </row>
    <row r="46" spans="2:11" s="15" customFormat="1" ht="21" customHeight="1">
      <c r="B46" s="1356"/>
      <c r="C46" s="244" t="s">
        <v>34</v>
      </c>
      <c r="D46" s="275" t="s">
        <v>454</v>
      </c>
      <c r="E46" s="1429"/>
      <c r="F46" s="1430"/>
      <c r="G46" s="249"/>
      <c r="H46" s="249"/>
      <c r="I46" s="10" t="s">
        <v>30</v>
      </c>
      <c r="J46" s="981"/>
      <c r="K46" s="982" t="e">
        <f t="shared" si="3"/>
        <v>#DIV/0!</v>
      </c>
    </row>
    <row r="47" spans="2:11" s="15" customFormat="1" ht="21" customHeight="1">
      <c r="B47" s="1356"/>
      <c r="C47" s="674" t="s">
        <v>492</v>
      </c>
      <c r="D47" s="275" t="s">
        <v>454</v>
      </c>
      <c r="E47" s="1353"/>
      <c r="F47" s="1354"/>
      <c r="G47" s="676"/>
      <c r="H47" s="676"/>
      <c r="I47" s="308"/>
      <c r="J47" s="1001"/>
      <c r="K47" s="998" t="e">
        <f t="shared" si="3"/>
        <v>#DIV/0!</v>
      </c>
    </row>
    <row r="48" spans="2:11" s="15" customFormat="1" ht="27.75" customHeight="1">
      <c r="B48" s="1356"/>
      <c r="C48" s="1102" t="s">
        <v>827</v>
      </c>
      <c r="D48" s="1103" t="s">
        <v>454</v>
      </c>
      <c r="E48" s="1421"/>
      <c r="F48" s="1421"/>
      <c r="G48" s="273"/>
      <c r="H48" s="1185"/>
      <c r="I48" s="17" t="s">
        <v>30</v>
      </c>
      <c r="J48" s="1224"/>
      <c r="K48" s="994" t="e">
        <f t="shared" si="3"/>
        <v>#DIV/0!</v>
      </c>
    </row>
    <row r="49" spans="2:11" ht="22.5" customHeight="1">
      <c r="B49" s="1422" t="s">
        <v>353</v>
      </c>
      <c r="C49" s="1423"/>
      <c r="D49" s="1104">
        <v>305.95</v>
      </c>
      <c r="E49" s="1424"/>
      <c r="F49" s="1425"/>
      <c r="G49" s="1425"/>
      <c r="H49" s="1425"/>
      <c r="I49" s="1425"/>
      <c r="J49" s="1425"/>
      <c r="K49" s="1425"/>
    </row>
    <row r="51" spans="2:11" ht="23.25">
      <c r="C51" s="231" t="s">
        <v>379</v>
      </c>
      <c r="D51" s="229"/>
      <c r="E51" s="230"/>
    </row>
  </sheetData>
  <mergeCells count="53">
    <mergeCell ref="E47:F47"/>
    <mergeCell ref="E48:F48"/>
    <mergeCell ref="B49:C49"/>
    <mergeCell ref="E49:K49"/>
    <mergeCell ref="E39:F39"/>
    <mergeCell ref="E40:F40"/>
    <mergeCell ref="E41:F41"/>
    <mergeCell ref="E42:F42"/>
    <mergeCell ref="B43:B48"/>
    <mergeCell ref="C43:K43"/>
    <mergeCell ref="E44:F44"/>
    <mergeCell ref="E45:F45"/>
    <mergeCell ref="E46:F46"/>
    <mergeCell ref="E31:F31"/>
    <mergeCell ref="B32:B42"/>
    <mergeCell ref="E32:F32"/>
    <mergeCell ref="E38:F38"/>
    <mergeCell ref="E33:F33"/>
    <mergeCell ref="E34:F34"/>
    <mergeCell ref="E35:F35"/>
    <mergeCell ref="E36:F36"/>
    <mergeCell ref="E37:F37"/>
    <mergeCell ref="E30:F30"/>
    <mergeCell ref="J17:J18"/>
    <mergeCell ref="K17:K18"/>
    <mergeCell ref="E18:F18"/>
    <mergeCell ref="E19:F19"/>
    <mergeCell ref="E20:F20"/>
    <mergeCell ref="I17:I18"/>
    <mergeCell ref="E28:F28"/>
    <mergeCell ref="E29:F29"/>
    <mergeCell ref="E22:F22"/>
    <mergeCell ref="E23:F23"/>
    <mergeCell ref="E24:F24"/>
    <mergeCell ref="E25:F25"/>
    <mergeCell ref="D17:D18"/>
    <mergeCell ref="E17:H17"/>
    <mergeCell ref="E21:F21"/>
    <mergeCell ref="E26:F26"/>
    <mergeCell ref="E27:F27"/>
    <mergeCell ref="B1:K1"/>
    <mergeCell ref="B2:K2"/>
    <mergeCell ref="B4:K4"/>
    <mergeCell ref="B5:B15"/>
    <mergeCell ref="C5:C6"/>
    <mergeCell ref="D5:D6"/>
    <mergeCell ref="E5:H5"/>
    <mergeCell ref="I5:I6"/>
    <mergeCell ref="J5:J6"/>
    <mergeCell ref="K5:K6"/>
    <mergeCell ref="B16:C16"/>
    <mergeCell ref="B17:B31"/>
    <mergeCell ref="C17:C18"/>
  </mergeCells>
  <printOptions horizontalCentered="1" verticalCentered="1"/>
  <pageMargins left="0.25" right="0.25" top="0.75" bottom="0.75" header="0.3" footer="0.3"/>
  <pageSetup paperSize="9"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B2:O29"/>
  <sheetViews>
    <sheetView view="pageBreakPreview" zoomScale="60" zoomScaleNormal="100" workbookViewId="0">
      <selection activeCell="G35" sqref="G35"/>
    </sheetView>
  </sheetViews>
  <sheetFormatPr defaultRowHeight="15"/>
  <cols>
    <col min="2" max="2" width="35.5703125" customWidth="1"/>
    <col min="3" max="3" width="27.5703125" hidden="1" customWidth="1"/>
    <col min="4" max="4" width="12.85546875" hidden="1" customWidth="1"/>
    <col min="5" max="5" width="12.28515625" customWidth="1"/>
    <col min="6" max="6" width="10.7109375" customWidth="1"/>
    <col min="7" max="7" width="22.140625" customWidth="1"/>
    <col min="8" max="8" width="12.7109375" customWidth="1"/>
    <col min="9" max="9" width="10.140625" customWidth="1"/>
    <col min="10" max="10" width="15.7109375" customWidth="1"/>
    <col min="11" max="11" width="26.5703125" customWidth="1"/>
    <col min="12" max="12" width="11" hidden="1" customWidth="1"/>
    <col min="13" max="14" width="11.85546875" hidden="1" customWidth="1"/>
    <col min="15" max="15" width="27.42578125" customWidth="1"/>
  </cols>
  <sheetData>
    <row r="2" spans="2:15" ht="15.75" thickBot="1"/>
    <row r="3" spans="2:15" ht="18.75">
      <c r="B3" s="1656" t="s">
        <v>274</v>
      </c>
      <c r="C3" s="1657"/>
      <c r="D3" s="1657"/>
      <c r="E3" s="1657"/>
      <c r="F3" s="1657"/>
      <c r="G3" s="1657"/>
      <c r="H3" s="1657"/>
      <c r="I3" s="1657"/>
      <c r="J3" s="1657"/>
      <c r="K3" s="1657"/>
      <c r="L3" s="1657"/>
      <c r="M3" s="1657"/>
      <c r="N3" s="1657"/>
      <c r="O3" s="1657"/>
    </row>
    <row r="4" spans="2:15" ht="45">
      <c r="B4" s="1658" t="s">
        <v>1</v>
      </c>
      <c r="C4" s="1658" t="s">
        <v>1</v>
      </c>
      <c r="D4" s="397" t="s">
        <v>275</v>
      </c>
      <c r="E4" s="1658" t="s">
        <v>276</v>
      </c>
      <c r="F4" s="1658"/>
      <c r="G4" s="1658"/>
      <c r="H4" s="1658"/>
      <c r="I4" s="1658"/>
      <c r="J4" s="1658"/>
      <c r="K4" s="396" t="s">
        <v>277</v>
      </c>
      <c r="L4" s="396" t="s">
        <v>269</v>
      </c>
      <c r="M4" s="396" t="s">
        <v>278</v>
      </c>
      <c r="N4" s="396" t="s">
        <v>279</v>
      </c>
      <c r="O4" s="396" t="s">
        <v>80</v>
      </c>
    </row>
    <row r="5" spans="2:15">
      <c r="B5" s="1658"/>
      <c r="C5" s="1658"/>
      <c r="D5" s="397"/>
      <c r="E5" s="397" t="s">
        <v>59</v>
      </c>
      <c r="F5" s="397" t="s">
        <v>280</v>
      </c>
      <c r="G5" s="397" t="s">
        <v>471</v>
      </c>
      <c r="H5" s="397" t="s">
        <v>281</v>
      </c>
      <c r="I5" s="397" t="s">
        <v>159</v>
      </c>
      <c r="J5" s="397" t="s">
        <v>282</v>
      </c>
      <c r="K5" s="396"/>
      <c r="L5" s="396" t="s">
        <v>283</v>
      </c>
      <c r="M5" s="396" t="s">
        <v>284</v>
      </c>
      <c r="N5" s="396"/>
      <c r="O5" s="396"/>
    </row>
    <row r="6" spans="2:15">
      <c r="B6" s="1658"/>
      <c r="C6" s="1658"/>
      <c r="D6" s="397" t="s">
        <v>285</v>
      </c>
      <c r="E6" s="397"/>
      <c r="F6" s="397"/>
      <c r="G6" s="397" t="s">
        <v>286</v>
      </c>
      <c r="H6" s="397"/>
      <c r="I6" s="397"/>
      <c r="J6" s="397"/>
      <c r="K6" s="397" t="s">
        <v>287</v>
      </c>
      <c r="L6" s="397"/>
      <c r="M6" s="397"/>
      <c r="N6" s="397"/>
      <c r="O6" s="470"/>
    </row>
    <row r="7" spans="2:15">
      <c r="B7" s="105"/>
      <c r="C7" s="96" t="s">
        <v>288</v>
      </c>
      <c r="D7" s="96"/>
      <c r="E7" s="97">
        <v>1372.51</v>
      </c>
      <c r="F7" s="97">
        <v>833.75</v>
      </c>
      <c r="G7" s="97">
        <v>1097.51</v>
      </c>
      <c r="H7" s="97">
        <v>610.97</v>
      </c>
      <c r="I7" s="97">
        <v>774.66</v>
      </c>
      <c r="J7" s="97">
        <v>250.3</v>
      </c>
      <c r="K7" s="98">
        <f>SUM(E7:J7)</f>
        <v>4939.7000000000007</v>
      </c>
      <c r="L7" s="98"/>
      <c r="M7" s="98"/>
      <c r="N7" s="98"/>
      <c r="O7" s="99"/>
    </row>
    <row r="8" spans="2:15">
      <c r="B8" s="87">
        <v>2017</v>
      </c>
      <c r="C8" s="99" t="s">
        <v>289</v>
      </c>
      <c r="D8" s="96"/>
      <c r="E8" s="97"/>
      <c r="F8" s="101">
        <v>150</v>
      </c>
      <c r="G8" s="101"/>
      <c r="H8" s="101"/>
      <c r="I8" s="101"/>
      <c r="J8" s="101"/>
      <c r="K8" s="106">
        <f t="shared" ref="K8:K13" si="0">SUM(F8:J8)</f>
        <v>150</v>
      </c>
      <c r="L8" s="106"/>
      <c r="M8" s="106"/>
      <c r="N8" s="106"/>
      <c r="O8" s="99"/>
    </row>
    <row r="9" spans="2:15">
      <c r="B9" s="105"/>
      <c r="C9" s="99" t="s">
        <v>290</v>
      </c>
      <c r="D9" s="96"/>
      <c r="E9" s="97"/>
      <c r="F9" s="101">
        <v>89</v>
      </c>
      <c r="G9" s="101"/>
      <c r="H9" s="101"/>
      <c r="I9" s="101"/>
      <c r="J9" s="101"/>
      <c r="K9" s="106">
        <f t="shared" si="0"/>
        <v>89</v>
      </c>
      <c r="L9" s="37"/>
      <c r="M9" s="37"/>
      <c r="N9" s="37"/>
      <c r="O9" s="99"/>
    </row>
    <row r="10" spans="2:15">
      <c r="B10" s="99"/>
      <c r="C10" s="99" t="s">
        <v>290</v>
      </c>
      <c r="D10" s="104"/>
      <c r="E10" s="100"/>
      <c r="F10" s="100">
        <v>8.3000000000000007</v>
      </c>
      <c r="G10" s="100"/>
      <c r="H10" s="100"/>
      <c r="I10" s="100"/>
      <c r="J10" s="100"/>
      <c r="K10" s="106">
        <f t="shared" si="0"/>
        <v>8.3000000000000007</v>
      </c>
      <c r="L10" s="37"/>
      <c r="M10" s="37"/>
      <c r="N10" s="37"/>
      <c r="O10" s="99"/>
    </row>
    <row r="11" spans="2:15">
      <c r="B11" s="99"/>
      <c r="C11" s="99" t="s">
        <v>290</v>
      </c>
      <c r="D11" s="99"/>
      <c r="E11" s="101"/>
      <c r="F11" s="101">
        <v>13.6</v>
      </c>
      <c r="G11" s="101"/>
      <c r="H11" s="101"/>
      <c r="I11" s="101"/>
      <c r="J11" s="101"/>
      <c r="K11" s="106">
        <f t="shared" si="0"/>
        <v>13.6</v>
      </c>
      <c r="L11" s="37"/>
      <c r="M11" s="37"/>
      <c r="N11" s="37"/>
      <c r="O11" s="99"/>
    </row>
    <row r="12" spans="2:15">
      <c r="B12" s="99"/>
      <c r="C12" s="99" t="s">
        <v>291</v>
      </c>
      <c r="D12" s="99"/>
      <c r="E12" s="101"/>
      <c r="F12" s="101"/>
      <c r="G12" s="101">
        <v>112.7</v>
      </c>
      <c r="H12" s="101"/>
      <c r="I12" s="101"/>
      <c r="J12" s="101"/>
      <c r="K12" s="106">
        <f t="shared" si="0"/>
        <v>112.7</v>
      </c>
      <c r="L12" s="37"/>
      <c r="M12" s="37"/>
      <c r="N12" s="37"/>
      <c r="O12" s="99"/>
    </row>
    <row r="13" spans="2:15">
      <c r="B13" s="99"/>
      <c r="C13" s="99" t="s">
        <v>291</v>
      </c>
      <c r="D13" s="99"/>
      <c r="E13" s="101"/>
      <c r="F13" s="101"/>
      <c r="G13" s="101">
        <v>31.5</v>
      </c>
      <c r="H13" s="101"/>
      <c r="I13" s="101"/>
      <c r="J13" s="101"/>
      <c r="K13" s="106">
        <f t="shared" si="0"/>
        <v>31.5</v>
      </c>
      <c r="L13" s="37"/>
      <c r="M13" s="37"/>
      <c r="N13" s="37"/>
      <c r="O13" s="99"/>
    </row>
    <row r="14" spans="2:15">
      <c r="B14" s="396" t="s">
        <v>292</v>
      </c>
      <c r="C14" s="397"/>
      <c r="D14" s="398"/>
      <c r="E14" s="399"/>
      <c r="F14" s="399">
        <f t="shared" ref="F14:K14" si="1">SUM(F8:F13)</f>
        <v>260.90000000000003</v>
      </c>
      <c r="G14" s="399">
        <f t="shared" si="1"/>
        <v>144.19999999999999</v>
      </c>
      <c r="H14" s="399">
        <f t="shared" si="1"/>
        <v>0</v>
      </c>
      <c r="I14" s="399">
        <f t="shared" si="1"/>
        <v>0</v>
      </c>
      <c r="J14" s="399">
        <f t="shared" si="1"/>
        <v>0</v>
      </c>
      <c r="K14" s="399">
        <f t="shared" si="1"/>
        <v>405.1</v>
      </c>
      <c r="L14" s="400"/>
      <c r="M14" s="400"/>
      <c r="N14" s="400"/>
      <c r="O14" s="401"/>
    </row>
    <row r="15" spans="2:15">
      <c r="B15" s="87">
        <v>2018</v>
      </c>
      <c r="C15" s="99" t="s">
        <v>293</v>
      </c>
      <c r="D15" s="128"/>
      <c r="E15" s="130"/>
      <c r="F15" s="130">
        <v>54.92</v>
      </c>
      <c r="G15" s="130"/>
      <c r="H15" s="130"/>
      <c r="I15" s="130"/>
      <c r="J15" s="130"/>
      <c r="K15" s="39">
        <f>SUM(E15:J15)</f>
        <v>54.92</v>
      </c>
      <c r="L15" s="37"/>
      <c r="M15" s="37"/>
      <c r="N15" s="37"/>
      <c r="O15" s="99"/>
    </row>
    <row r="16" spans="2:15">
      <c r="B16" s="99"/>
      <c r="C16" s="99" t="s">
        <v>294</v>
      </c>
      <c r="D16" s="128"/>
      <c r="E16" s="130"/>
      <c r="F16" s="130"/>
      <c r="G16" s="130">
        <v>228</v>
      </c>
      <c r="H16" s="130"/>
      <c r="I16" s="130"/>
      <c r="J16" s="130"/>
      <c r="K16" s="39">
        <f t="shared" ref="K16:K26" si="2">SUM(E16:J16)</f>
        <v>228</v>
      </c>
      <c r="L16" s="37"/>
      <c r="M16" s="37"/>
      <c r="N16" s="37"/>
      <c r="O16" s="99"/>
    </row>
    <row r="17" spans="2:15">
      <c r="B17" s="99"/>
      <c r="C17" s="38" t="s">
        <v>295</v>
      </c>
      <c r="D17" s="107"/>
      <c r="E17" s="131"/>
      <c r="F17" s="39"/>
      <c r="G17" s="39"/>
      <c r="H17" s="39"/>
      <c r="I17" s="39">
        <v>14.63</v>
      </c>
      <c r="J17" s="39"/>
      <c r="K17" s="39">
        <f t="shared" si="2"/>
        <v>14.63</v>
      </c>
      <c r="L17" s="37"/>
      <c r="M17" s="37"/>
      <c r="N17" s="37"/>
      <c r="O17" s="99"/>
    </row>
    <row r="18" spans="2:15">
      <c r="B18" s="99"/>
      <c r="C18" s="99" t="s">
        <v>296</v>
      </c>
      <c r="D18" s="107"/>
      <c r="E18" s="131"/>
      <c r="F18" s="39"/>
      <c r="G18" s="39"/>
      <c r="H18" s="39">
        <v>8.34</v>
      </c>
      <c r="I18" s="39">
        <v>47.12</v>
      </c>
      <c r="J18" s="39"/>
      <c r="K18" s="39">
        <f t="shared" si="2"/>
        <v>55.459999999999994</v>
      </c>
      <c r="L18" s="37"/>
      <c r="M18" s="37"/>
      <c r="N18" s="37"/>
      <c r="O18" s="99"/>
    </row>
    <row r="19" spans="2:15">
      <c r="B19" s="105"/>
      <c r="C19" s="99" t="s">
        <v>297</v>
      </c>
      <c r="D19" s="107"/>
      <c r="E19" s="131"/>
      <c r="F19" s="39">
        <v>61.35</v>
      </c>
      <c r="G19" s="39"/>
      <c r="H19" s="39">
        <v>8.93</v>
      </c>
      <c r="I19" s="39">
        <v>55.68</v>
      </c>
      <c r="J19" s="39"/>
      <c r="K19" s="39">
        <f t="shared" si="2"/>
        <v>125.96000000000001</v>
      </c>
      <c r="L19" s="106"/>
      <c r="M19" s="106"/>
      <c r="N19" s="106"/>
      <c r="O19" s="99"/>
    </row>
    <row r="20" spans="2:15">
      <c r="B20" s="99"/>
      <c r="C20" s="99" t="s">
        <v>298</v>
      </c>
      <c r="D20" s="37"/>
      <c r="E20" s="39"/>
      <c r="F20" s="39">
        <v>25.83</v>
      </c>
      <c r="G20" s="39"/>
      <c r="H20" s="39"/>
      <c r="I20" s="39"/>
      <c r="J20" s="39"/>
      <c r="K20" s="39">
        <f t="shared" si="2"/>
        <v>25.83</v>
      </c>
      <c r="L20" s="37"/>
      <c r="M20" s="37"/>
      <c r="N20" s="37"/>
      <c r="O20" s="99"/>
    </row>
    <row r="21" spans="2:15">
      <c r="B21" s="99"/>
      <c r="C21" s="99" t="s">
        <v>299</v>
      </c>
      <c r="D21" s="37"/>
      <c r="E21" s="39"/>
      <c r="F21" s="39"/>
      <c r="G21" s="39">
        <v>37.5</v>
      </c>
      <c r="H21" s="39"/>
      <c r="I21" s="39"/>
      <c r="J21" s="39"/>
      <c r="K21" s="39">
        <f t="shared" si="2"/>
        <v>37.5</v>
      </c>
      <c r="L21" s="37"/>
      <c r="M21" s="37"/>
      <c r="N21" s="37"/>
      <c r="O21" s="99"/>
    </row>
    <row r="22" spans="2:15">
      <c r="B22" s="99"/>
      <c r="C22" s="99"/>
      <c r="D22" s="37"/>
      <c r="E22" s="39"/>
      <c r="F22" s="39"/>
      <c r="G22" s="39"/>
      <c r="H22" s="39"/>
      <c r="I22" s="39"/>
      <c r="J22" s="39"/>
      <c r="K22" s="39">
        <f t="shared" si="2"/>
        <v>0</v>
      </c>
      <c r="L22" s="37"/>
      <c r="M22" s="37"/>
      <c r="N22" s="37"/>
      <c r="O22" s="99"/>
    </row>
    <row r="23" spans="2:15">
      <c r="B23" s="105"/>
      <c r="C23" s="96"/>
      <c r="D23" s="128"/>
      <c r="E23" s="130"/>
      <c r="F23" s="130"/>
      <c r="G23" s="130"/>
      <c r="H23" s="130"/>
      <c r="I23" s="130"/>
      <c r="J23" s="130"/>
      <c r="K23" s="39">
        <f t="shared" si="2"/>
        <v>0</v>
      </c>
      <c r="L23" s="37"/>
      <c r="M23" s="37"/>
      <c r="N23" s="37"/>
      <c r="O23" s="99"/>
    </row>
    <row r="24" spans="2:15">
      <c r="B24" s="105"/>
      <c r="C24" s="96"/>
      <c r="D24" s="128"/>
      <c r="E24" s="130"/>
      <c r="F24" s="130"/>
      <c r="G24" s="130"/>
      <c r="H24" s="130"/>
      <c r="I24" s="130"/>
      <c r="J24" s="130"/>
      <c r="K24" s="39">
        <f t="shared" si="2"/>
        <v>0</v>
      </c>
      <c r="L24" s="37"/>
      <c r="M24" s="37"/>
      <c r="N24" s="37"/>
      <c r="O24" s="99"/>
    </row>
    <row r="25" spans="2:15">
      <c r="B25" s="105"/>
      <c r="C25" s="96"/>
      <c r="D25" s="128"/>
      <c r="E25" s="130"/>
      <c r="F25" s="130"/>
      <c r="G25" s="130"/>
      <c r="H25" s="130"/>
      <c r="I25" s="130"/>
      <c r="J25" s="130"/>
      <c r="K25" s="39">
        <f t="shared" si="2"/>
        <v>0</v>
      </c>
      <c r="L25" s="98"/>
      <c r="M25" s="98"/>
      <c r="N25" s="98"/>
      <c r="O25" s="99"/>
    </row>
    <row r="26" spans="2:15">
      <c r="B26" s="105"/>
      <c r="C26" s="96"/>
      <c r="D26" s="128"/>
      <c r="E26" s="130"/>
      <c r="F26" s="130"/>
      <c r="G26" s="130"/>
      <c r="H26" s="130"/>
      <c r="I26" s="130"/>
      <c r="J26" s="130"/>
      <c r="K26" s="39">
        <f t="shared" si="2"/>
        <v>0</v>
      </c>
      <c r="L26" s="107"/>
      <c r="M26" s="107"/>
      <c r="N26" s="107"/>
      <c r="O26" s="99"/>
    </row>
    <row r="27" spans="2:15" s="206" customFormat="1">
      <c r="B27" s="396" t="s">
        <v>311</v>
      </c>
      <c r="C27" s="397"/>
      <c r="D27" s="398"/>
      <c r="E27" s="399">
        <f t="shared" ref="E27:K27" si="3">SUM(E15:E26)</f>
        <v>0</v>
      </c>
      <c r="F27" s="399">
        <f t="shared" si="3"/>
        <v>142.10000000000002</v>
      </c>
      <c r="G27" s="399">
        <f t="shared" si="3"/>
        <v>265.5</v>
      </c>
      <c r="H27" s="399">
        <f t="shared" si="3"/>
        <v>17.27</v>
      </c>
      <c r="I27" s="399">
        <f t="shared" si="3"/>
        <v>117.43</v>
      </c>
      <c r="J27" s="399">
        <f t="shared" si="3"/>
        <v>0</v>
      </c>
      <c r="K27" s="399">
        <f t="shared" si="3"/>
        <v>542.29999999999995</v>
      </c>
      <c r="L27" s="400"/>
      <c r="M27" s="400"/>
      <c r="N27" s="400"/>
      <c r="O27" s="401"/>
    </row>
    <row r="28" spans="2:15" s="206" customFormat="1">
      <c r="B28" s="102" t="s">
        <v>300</v>
      </c>
      <c r="C28" s="103"/>
      <c r="D28" s="127"/>
      <c r="E28" s="129">
        <f t="shared" ref="E28:K28" si="4">+E14+E27</f>
        <v>0</v>
      </c>
      <c r="F28" s="129">
        <f t="shared" si="4"/>
        <v>403.00000000000006</v>
      </c>
      <c r="G28" s="129">
        <f t="shared" si="4"/>
        <v>409.7</v>
      </c>
      <c r="H28" s="129">
        <f t="shared" si="4"/>
        <v>17.27</v>
      </c>
      <c r="I28" s="129">
        <f t="shared" si="4"/>
        <v>117.43</v>
      </c>
      <c r="J28" s="129">
        <f t="shared" si="4"/>
        <v>0</v>
      </c>
      <c r="K28" s="129">
        <f t="shared" si="4"/>
        <v>947.4</v>
      </c>
      <c r="L28" s="476"/>
      <c r="M28" s="476"/>
      <c r="N28" s="476"/>
      <c r="O28" s="103"/>
    </row>
    <row r="29" spans="2:15" s="206" customFormat="1">
      <c r="B29" s="471" t="s">
        <v>301</v>
      </c>
      <c r="C29" s="472"/>
      <c r="D29" s="473"/>
      <c r="E29" s="474">
        <f t="shared" ref="E29:K29" si="5">+E7-E28</f>
        <v>1372.51</v>
      </c>
      <c r="F29" s="474">
        <f t="shared" si="5"/>
        <v>430.74999999999994</v>
      </c>
      <c r="G29" s="474">
        <f t="shared" si="5"/>
        <v>687.81</v>
      </c>
      <c r="H29" s="474">
        <f t="shared" si="5"/>
        <v>593.70000000000005</v>
      </c>
      <c r="I29" s="474">
        <f t="shared" si="5"/>
        <v>657.23</v>
      </c>
      <c r="J29" s="474">
        <f t="shared" si="5"/>
        <v>250.3</v>
      </c>
      <c r="K29" s="474">
        <f t="shared" si="5"/>
        <v>3992.3000000000006</v>
      </c>
      <c r="L29" s="475"/>
      <c r="M29" s="475"/>
      <c r="N29" s="475"/>
      <c r="O29" s="472"/>
    </row>
  </sheetData>
  <mergeCells count="4">
    <mergeCell ref="B3:O3"/>
    <mergeCell ref="B4:B6"/>
    <mergeCell ref="C4:C6"/>
    <mergeCell ref="E4:J4"/>
  </mergeCells>
  <pageMargins left="0.7" right="0.7" top="0.75" bottom="0.75" header="0.3" footer="0.3"/>
  <pageSetup paperSize="9" scale="73" orientation="landscape" horizontalDpi="4294967295" verticalDpi="4294967295" r:id="rId1"/>
  <headerFooter>
    <oddHeader>&amp;C&amp;"-,Bold"&amp;36APPENDIX   J2</oddHeader>
  </headerFooter>
  <ignoredErrors>
    <ignoredError sqref="F14:J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41"/>
  <sheetViews>
    <sheetView view="pageBreakPreview" zoomScale="90" zoomScaleNormal="100" zoomScaleSheetLayoutView="90" workbookViewId="0">
      <selection activeCell="E18" sqref="E18:G19"/>
    </sheetView>
  </sheetViews>
  <sheetFormatPr defaultColWidth="9.140625" defaultRowHeight="15"/>
  <cols>
    <col min="1" max="1" width="9.140625" style="171"/>
    <col min="2" max="2" width="47.5703125" style="171" customWidth="1"/>
    <col min="3" max="3" width="28.7109375" style="171" customWidth="1"/>
    <col min="4" max="4" width="26" style="171" customWidth="1"/>
    <col min="5" max="5" width="28.85546875" style="171" customWidth="1"/>
    <col min="6" max="6" width="25.140625" style="171" customWidth="1"/>
    <col min="7" max="7" width="29.28515625" style="171" customWidth="1"/>
    <col min="8" max="8" width="9.140625" style="171"/>
    <col min="9" max="9" width="25.5703125" style="171" customWidth="1"/>
    <col min="10" max="16384" width="9.140625" style="171"/>
  </cols>
  <sheetData>
    <row r="2" spans="2:9" ht="33">
      <c r="B2" s="1373" t="s">
        <v>749</v>
      </c>
      <c r="C2" s="1374"/>
      <c r="D2" s="1374"/>
      <c r="E2" s="1374"/>
      <c r="F2" s="1374"/>
      <c r="G2" s="1432"/>
    </row>
    <row r="4" spans="2:9" ht="20.25">
      <c r="B4" s="1431" t="s">
        <v>750</v>
      </c>
      <c r="C4" s="1431"/>
      <c r="D4" s="1431"/>
      <c r="E4" s="1431"/>
      <c r="F4" s="1431"/>
      <c r="G4" s="1431"/>
    </row>
    <row r="5" spans="2:9">
      <c r="B5" s="1433" t="s">
        <v>160</v>
      </c>
      <c r="C5" s="283" t="s">
        <v>42</v>
      </c>
      <c r="D5" s="283" t="s">
        <v>37</v>
      </c>
      <c r="E5" s="283" t="s">
        <v>38</v>
      </c>
      <c r="F5" s="283" t="s">
        <v>267</v>
      </c>
      <c r="G5" s="283" t="s">
        <v>39</v>
      </c>
    </row>
    <row r="6" spans="2:9">
      <c r="B6" s="1433"/>
      <c r="C6" s="1434" t="s">
        <v>401</v>
      </c>
      <c r="D6" s="1434"/>
      <c r="E6" s="1434"/>
      <c r="F6" s="1434"/>
      <c r="G6" s="1434"/>
    </row>
    <row r="7" spans="2:9">
      <c r="B7" s="279" t="s">
        <v>406</v>
      </c>
      <c r="C7" s="286"/>
      <c r="D7" s="286"/>
      <c r="E7" s="286"/>
      <c r="F7" s="286"/>
      <c r="G7" s="287"/>
      <c r="I7" s="173">
        <v>95005946102.688141</v>
      </c>
    </row>
    <row r="8" spans="2:9">
      <c r="B8" s="279" t="s">
        <v>407</v>
      </c>
      <c r="C8" s="286"/>
      <c r="D8" s="286"/>
      <c r="E8" s="288"/>
      <c r="F8" s="288"/>
      <c r="G8" s="286"/>
    </row>
    <row r="9" spans="2:9" s="121" customFormat="1">
      <c r="B9" s="1186" t="s">
        <v>408</v>
      </c>
      <c r="C9" s="1197"/>
      <c r="D9" s="1197"/>
      <c r="E9" s="1198"/>
      <c r="F9" s="1198"/>
      <c r="G9" s="1197"/>
      <c r="I9" s="1199">
        <v>170124918758.87</v>
      </c>
    </row>
    <row r="10" spans="2:9" ht="15.75">
      <c r="B10" s="281" t="s">
        <v>273</v>
      </c>
      <c r="C10" s="289">
        <f>+C7-C8-C9</f>
        <v>0</v>
      </c>
      <c r="D10" s="289">
        <f>+D7-D8-D9</f>
        <v>0</v>
      </c>
      <c r="E10" s="289">
        <f>E7</f>
        <v>0</v>
      </c>
      <c r="F10" s="289">
        <f>F7</f>
        <v>0</v>
      </c>
      <c r="G10" s="289">
        <f>SUM(C10:F10)</f>
        <v>0</v>
      </c>
      <c r="I10" s="1100">
        <f>I9-G9</f>
        <v>170124918758.87</v>
      </c>
    </row>
    <row r="11" spans="2:9">
      <c r="B11" s="279" t="s">
        <v>40</v>
      </c>
      <c r="C11" s="286">
        <f>+C10*0.85</f>
        <v>0</v>
      </c>
      <c r="D11" s="286">
        <f>+D10*0.3</f>
        <v>0</v>
      </c>
      <c r="E11" s="288">
        <v>0</v>
      </c>
      <c r="F11" s="288">
        <v>0</v>
      </c>
      <c r="G11" s="286">
        <f>SUM(C11:F11)</f>
        <v>0</v>
      </c>
    </row>
    <row r="12" spans="2:9">
      <c r="B12" s="282" t="s">
        <v>409</v>
      </c>
      <c r="C12" s="258">
        <f>+C10-C11</f>
        <v>0</v>
      </c>
      <c r="D12" s="258">
        <f>+D10-D11</f>
        <v>0</v>
      </c>
      <c r="E12" s="258">
        <f>+E7</f>
        <v>0</v>
      </c>
      <c r="F12" s="258">
        <f>+F7</f>
        <v>0</v>
      </c>
      <c r="G12" s="258">
        <f>G10-G11</f>
        <v>0</v>
      </c>
    </row>
    <row r="13" spans="2:9">
      <c r="C13" s="173"/>
      <c r="D13" s="173"/>
      <c r="E13" s="173"/>
      <c r="F13" s="173"/>
      <c r="G13" s="173"/>
    </row>
    <row r="14" spans="2:9">
      <c r="C14" s="173"/>
      <c r="D14" s="173"/>
      <c r="E14" s="173"/>
      <c r="F14" s="173"/>
      <c r="G14" s="173"/>
    </row>
    <row r="15" spans="2:9" ht="20.25">
      <c r="B15" s="1431" t="s">
        <v>751</v>
      </c>
      <c r="C15" s="1431"/>
      <c r="D15" s="1431"/>
      <c r="E15" s="1431"/>
      <c r="F15" s="1431"/>
      <c r="G15" s="1431"/>
    </row>
    <row r="16" spans="2:9">
      <c r="B16" s="1433" t="s">
        <v>1</v>
      </c>
      <c r="C16" s="283" t="s">
        <v>268</v>
      </c>
      <c r="D16" s="283" t="s">
        <v>269</v>
      </c>
      <c r="E16" s="283" t="s">
        <v>270</v>
      </c>
      <c r="F16" s="283" t="s">
        <v>828</v>
      </c>
      <c r="G16" s="283" t="s">
        <v>39</v>
      </c>
    </row>
    <row r="17" spans="2:7">
      <c r="B17" s="1433"/>
      <c r="C17" s="1434" t="s">
        <v>401</v>
      </c>
      <c r="D17" s="1434"/>
      <c r="E17" s="1434"/>
      <c r="F17" s="1434"/>
      <c r="G17" s="1434"/>
    </row>
    <row r="18" spans="2:7" ht="15.75">
      <c r="B18" s="284" t="s">
        <v>404</v>
      </c>
      <c r="C18" s="172"/>
      <c r="D18" s="172">
        <f>G8</f>
        <v>0</v>
      </c>
      <c r="E18" s="172"/>
      <c r="F18" s="172"/>
      <c r="G18" s="172"/>
    </row>
    <row r="19" spans="2:7">
      <c r="B19" s="279" t="s">
        <v>405</v>
      </c>
      <c r="C19" s="323"/>
      <c r="D19" s="286"/>
      <c r="E19" s="286"/>
      <c r="F19" s="286"/>
      <c r="G19" s="287"/>
    </row>
    <row r="20" spans="2:7">
      <c r="B20" s="285" t="s">
        <v>616</v>
      </c>
      <c r="C20" s="323"/>
      <c r="D20" s="286"/>
      <c r="E20" s="286"/>
      <c r="F20" s="286"/>
      <c r="G20" s="287"/>
    </row>
    <row r="21" spans="2:7">
      <c r="B21" s="279" t="s">
        <v>617</v>
      </c>
      <c r="C21" s="323"/>
      <c r="D21" s="286"/>
      <c r="E21" s="286"/>
      <c r="F21" s="286"/>
      <c r="G21" s="287"/>
    </row>
    <row r="22" spans="2:7">
      <c r="B22" s="279" t="s">
        <v>618</v>
      </c>
      <c r="C22" s="323"/>
      <c r="D22" s="286"/>
      <c r="E22" s="286"/>
      <c r="F22" s="286"/>
      <c r="G22" s="287"/>
    </row>
    <row r="23" spans="2:7">
      <c r="B23" s="279" t="s">
        <v>619</v>
      </c>
      <c r="C23" s="323"/>
      <c r="D23" s="654"/>
      <c r="E23" s="654"/>
      <c r="F23" s="654"/>
      <c r="G23" s="287"/>
    </row>
    <row r="24" spans="2:7">
      <c r="B24" s="279" t="s">
        <v>620</v>
      </c>
      <c r="C24" s="323"/>
      <c r="D24" s="286"/>
      <c r="E24" s="286"/>
      <c r="F24" s="286"/>
      <c r="G24" s="287"/>
    </row>
    <row r="25" spans="2:7">
      <c r="B25" s="279" t="s">
        <v>621</v>
      </c>
      <c r="C25" s="323"/>
      <c r="D25" s="654"/>
      <c r="E25" s="654"/>
      <c r="F25" s="654"/>
      <c r="G25" s="654"/>
    </row>
    <row r="26" spans="2:7">
      <c r="B26" s="290" t="s">
        <v>402</v>
      </c>
      <c r="C26" s="291"/>
      <c r="D26" s="291"/>
      <c r="E26" s="291"/>
      <c r="F26" s="291"/>
      <c r="G26" s="291"/>
    </row>
    <row r="27" spans="2:7">
      <c r="B27" s="282" t="s">
        <v>272</v>
      </c>
      <c r="C27" s="258"/>
      <c r="D27" s="258">
        <f>D18-D26</f>
        <v>0</v>
      </c>
      <c r="E27" s="258">
        <f>E18-E26</f>
        <v>0</v>
      </c>
      <c r="F27" s="258">
        <f>F18-F26</f>
        <v>0</v>
      </c>
      <c r="G27" s="258">
        <f t="shared" ref="G18:G27" si="0">SUM(D27:F27)</f>
        <v>0</v>
      </c>
    </row>
    <row r="28" spans="2:7">
      <c r="C28" s="173"/>
      <c r="D28" s="173"/>
    </row>
    <row r="29" spans="2:7" ht="30.75" customHeight="1">
      <c r="B29" s="1431" t="s">
        <v>403</v>
      </c>
      <c r="C29" s="1431"/>
      <c r="D29" s="1431"/>
      <c r="E29" s="650"/>
      <c r="F29" s="650"/>
      <c r="G29" s="173"/>
    </row>
    <row r="30" spans="2:7" ht="27.75" customHeight="1">
      <c r="B30" s="1431" t="s">
        <v>823</v>
      </c>
      <c r="C30" s="1431"/>
      <c r="D30" s="1431"/>
      <c r="E30" s="650"/>
      <c r="F30" s="650"/>
      <c r="G30" s="173"/>
    </row>
    <row r="31" spans="2:7" ht="15" customHeight="1">
      <c r="B31" s="1435" t="s">
        <v>160</v>
      </c>
      <c r="C31" s="1435" t="s">
        <v>657</v>
      </c>
      <c r="D31" s="1435" t="s">
        <v>607</v>
      </c>
      <c r="E31" s="1033"/>
      <c r="F31" s="1033"/>
      <c r="G31" s="173"/>
    </row>
    <row r="32" spans="2:7" ht="24.75" customHeight="1">
      <c r="B32" s="1435"/>
      <c r="C32" s="1435"/>
      <c r="D32" s="1435"/>
      <c r="E32" s="1217"/>
      <c r="F32" s="1218" t="s">
        <v>658</v>
      </c>
      <c r="G32" s="1218" t="s">
        <v>162</v>
      </c>
    </row>
    <row r="33" spans="2:7" ht="15.75">
      <c r="B33" s="1200" t="s">
        <v>309</v>
      </c>
      <c r="C33" s="1201">
        <f>D27</f>
        <v>0</v>
      </c>
      <c r="D33" s="1202" t="e">
        <f>C33/C36</f>
        <v>#DIV/0!</v>
      </c>
      <c r="E33" s="1216"/>
      <c r="F33" s="1216"/>
      <c r="G33" s="1216"/>
    </row>
    <row r="34" spans="2:7" ht="15.75">
      <c r="B34" s="1200" t="s">
        <v>40</v>
      </c>
      <c r="C34" s="1201">
        <f>E27</f>
        <v>0</v>
      </c>
      <c r="D34" s="1202" t="e">
        <f>C34/C36</f>
        <v>#DIV/0!</v>
      </c>
      <c r="E34" s="1216" t="s">
        <v>822</v>
      </c>
      <c r="F34" s="1219" t="e">
        <f>C7/(C7+D7)*C34</f>
        <v>#DIV/0!</v>
      </c>
      <c r="G34" s="1219" t="e">
        <f>C34-F34</f>
        <v>#DIV/0!</v>
      </c>
    </row>
    <row r="35" spans="2:7" ht="15.75">
      <c r="B35" s="1200" t="s">
        <v>41</v>
      </c>
      <c r="C35" s="1201">
        <f>F27</f>
        <v>0</v>
      </c>
      <c r="D35" s="1202" t="e">
        <f>C35/C36</f>
        <v>#DIV/0!</v>
      </c>
      <c r="E35" s="173"/>
      <c r="F35" s="173"/>
      <c r="G35" s="173"/>
    </row>
    <row r="36" spans="2:7" ht="20.25" customHeight="1">
      <c r="B36" s="1203" t="s">
        <v>752</v>
      </c>
      <c r="C36" s="1220">
        <f>SUM(C33:C35)</f>
        <v>0</v>
      </c>
      <c r="D36" s="1221" t="e">
        <f>SUM(D33:D35)</f>
        <v>#DIV/0!</v>
      </c>
      <c r="E36" s="173"/>
      <c r="F36" s="1101"/>
      <c r="G36" s="1101"/>
    </row>
    <row r="37" spans="2:7" ht="27.75" customHeight="1">
      <c r="B37" s="1431" t="s">
        <v>824</v>
      </c>
      <c r="C37" s="1431"/>
      <c r="D37" s="1431"/>
      <c r="E37" s="650"/>
      <c r="F37" s="650"/>
      <c r="G37" s="173"/>
    </row>
    <row r="38" spans="2:7" ht="20.25" customHeight="1">
      <c r="B38" s="1204" t="s">
        <v>38</v>
      </c>
      <c r="C38" s="1205">
        <f>E12</f>
        <v>0</v>
      </c>
      <c r="E38" s="173"/>
      <c r="F38" s="173"/>
      <c r="G38" s="173"/>
    </row>
    <row r="39" spans="2:7" s="174" customFormat="1" ht="18" customHeight="1">
      <c r="B39" s="1204" t="s">
        <v>753</v>
      </c>
      <c r="C39" s="1205">
        <f>F12</f>
        <v>0</v>
      </c>
      <c r="D39"/>
      <c r="E39" s="173"/>
      <c r="F39" s="173"/>
      <c r="G39" s="173"/>
    </row>
    <row r="40" spans="2:7" ht="24" customHeight="1">
      <c r="B40" s="1203" t="s">
        <v>825</v>
      </c>
      <c r="C40" s="1220">
        <f>SUM(C38:C39)</f>
        <v>0</v>
      </c>
      <c r="D40"/>
      <c r="E40" s="173"/>
      <c r="F40" s="1101"/>
      <c r="G40" s="1101"/>
    </row>
    <row r="41" spans="2:7" ht="29.25" customHeight="1">
      <c r="B41" s="1222" t="s">
        <v>826</v>
      </c>
      <c r="C41" s="1223">
        <f>C40+C36</f>
        <v>0</v>
      </c>
      <c r="D41"/>
      <c r="E41" s="173"/>
      <c r="F41" s="1101"/>
      <c r="G41" s="1101"/>
    </row>
  </sheetData>
  <mergeCells count="13">
    <mergeCell ref="B37:D37"/>
    <mergeCell ref="B2:G2"/>
    <mergeCell ref="B5:B6"/>
    <mergeCell ref="C6:G6"/>
    <mergeCell ref="B16:B17"/>
    <mergeCell ref="C17:G17"/>
    <mergeCell ref="D31:D32"/>
    <mergeCell ref="B29:D29"/>
    <mergeCell ref="B31:B32"/>
    <mergeCell ref="C31:C32"/>
    <mergeCell ref="B4:G4"/>
    <mergeCell ref="B15:G15"/>
    <mergeCell ref="B30:D30"/>
  </mergeCells>
  <printOptions horizontalCentered="1"/>
  <pageMargins left="0.25" right="0.25" top="0.75" bottom="0.75" header="0.3" footer="0.3"/>
  <pageSetup paperSize="9" scale="66" orientation="landscape" r:id="rId1"/>
  <headerFooter>
    <oddHeader>&amp;C&amp;"-,Bold"&amp;36REMITTANCE TO FEDERATION ACCOUNT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28"/>
  <sheetViews>
    <sheetView view="pageBreakPreview" topLeftCell="A16" zoomScale="90" zoomScaleNormal="100" zoomScaleSheetLayoutView="90" workbookViewId="0">
      <selection activeCell="G16" sqref="G16:I16"/>
    </sheetView>
  </sheetViews>
  <sheetFormatPr defaultRowHeight="15"/>
  <cols>
    <col min="2" max="2" width="5.28515625" customWidth="1"/>
    <col min="3" max="3" width="37.140625" customWidth="1"/>
    <col min="4" max="5" width="22.85546875" customWidth="1"/>
    <col min="6" max="9" width="22.85546875" style="26" customWidth="1"/>
    <col min="10" max="10" width="18.7109375" customWidth="1"/>
    <col min="13" max="13" width="13.28515625" bestFit="1" customWidth="1"/>
    <col min="14" max="14" width="15.28515625" bestFit="1" customWidth="1"/>
  </cols>
  <sheetData>
    <row r="2" spans="2:14" ht="20.25">
      <c r="B2" s="1444" t="s">
        <v>410</v>
      </c>
      <c r="C2" s="1444"/>
      <c r="D2" s="1444"/>
      <c r="E2" s="1444"/>
      <c r="F2" s="1444"/>
      <c r="G2" s="1444"/>
      <c r="H2" s="1444"/>
      <c r="I2" s="1444"/>
    </row>
    <row r="3" spans="2:14" ht="24" customHeight="1">
      <c r="B3" s="1443" t="s">
        <v>45</v>
      </c>
      <c r="C3" s="1443" t="s">
        <v>414</v>
      </c>
      <c r="D3" s="1443" t="s">
        <v>411</v>
      </c>
      <c r="E3" s="1443"/>
      <c r="F3" s="1443"/>
      <c r="G3" s="1443" t="s">
        <v>412</v>
      </c>
      <c r="H3" s="1443"/>
      <c r="I3" s="1443"/>
    </row>
    <row r="4" spans="2:14" ht="24" customHeight="1">
      <c r="B4" s="1443"/>
      <c r="C4" s="1443"/>
      <c r="D4" s="640" t="s">
        <v>667</v>
      </c>
      <c r="E4" s="658" t="s">
        <v>662</v>
      </c>
      <c r="F4" s="292" t="s">
        <v>413</v>
      </c>
      <c r="G4" s="658" t="s">
        <v>667</v>
      </c>
      <c r="H4" s="658" t="s">
        <v>662</v>
      </c>
      <c r="I4" s="292" t="s">
        <v>413</v>
      </c>
    </row>
    <row r="5" spans="2:14" ht="17.25" customHeight="1">
      <c r="B5" s="299">
        <v>1</v>
      </c>
      <c r="C5" s="293" t="s">
        <v>46</v>
      </c>
      <c r="D5" s="294"/>
      <c r="E5" s="649"/>
      <c r="F5" s="294"/>
      <c r="G5" s="295"/>
      <c r="H5" s="295"/>
      <c r="I5" s="296">
        <f>G5-H5</f>
        <v>0</v>
      </c>
      <c r="J5" s="1184" t="e">
        <f>F5/E5</f>
        <v>#DIV/0!</v>
      </c>
    </row>
    <row r="6" spans="2:14" ht="17.25" customHeight="1">
      <c r="B6" s="299">
        <v>2</v>
      </c>
      <c r="C6" s="293" t="s">
        <v>47</v>
      </c>
      <c r="D6" s="294"/>
      <c r="E6" s="649"/>
      <c r="F6" s="294"/>
      <c r="G6" s="295"/>
      <c r="H6" s="295"/>
      <c r="I6" s="296">
        <f>G6-H6</f>
        <v>0</v>
      </c>
      <c r="K6" s="639"/>
    </row>
    <row r="7" spans="2:14" ht="26.45" customHeight="1">
      <c r="B7" s="299">
        <v>3</v>
      </c>
      <c r="C7" s="293" t="s">
        <v>415</v>
      </c>
      <c r="D7" s="294"/>
      <c r="E7" s="649"/>
      <c r="F7" s="294"/>
      <c r="G7" s="295"/>
      <c r="H7" s="295"/>
      <c r="I7" s="296">
        <f>G7-H7</f>
        <v>0</v>
      </c>
    </row>
    <row r="8" spans="2:14" ht="26.45" customHeight="1">
      <c r="B8" s="299">
        <v>4</v>
      </c>
      <c r="C8" s="293" t="s">
        <v>423</v>
      </c>
      <c r="D8" s="294"/>
      <c r="E8" s="649"/>
      <c r="F8" s="294"/>
      <c r="G8" s="295"/>
      <c r="H8" s="295"/>
      <c r="I8" s="296">
        <f>G8-H8</f>
        <v>0</v>
      </c>
    </row>
    <row r="9" spans="2:14" ht="17.25" customHeight="1">
      <c r="B9" s="1445" t="s">
        <v>416</v>
      </c>
      <c r="C9" s="1446"/>
      <c r="D9" s="297"/>
      <c r="E9" s="297"/>
      <c r="F9" s="297"/>
      <c r="G9" s="298"/>
      <c r="H9" s="298"/>
      <c r="I9" s="298"/>
    </row>
    <row r="10" spans="2:14" ht="26.45" customHeight="1">
      <c r="B10" s="299">
        <v>6</v>
      </c>
      <c r="C10" s="293" t="s">
        <v>48</v>
      </c>
      <c r="D10" s="294"/>
      <c r="E10" s="649"/>
      <c r="F10" s="294"/>
      <c r="G10" s="295"/>
      <c r="H10" s="295"/>
      <c r="I10" s="296"/>
    </row>
    <row r="11" spans="2:14" ht="26.45" customHeight="1">
      <c r="B11" s="299">
        <v>7</v>
      </c>
      <c r="C11" s="293" t="s">
        <v>49</v>
      </c>
      <c r="D11" s="294"/>
      <c r="E11" s="649"/>
      <c r="F11" s="294"/>
      <c r="G11" s="295"/>
      <c r="H11" s="295"/>
      <c r="I11" s="296"/>
    </row>
    <row r="12" spans="2:14" ht="17.25" customHeight="1">
      <c r="B12" s="1445" t="s">
        <v>417</v>
      </c>
      <c r="C12" s="1446"/>
      <c r="D12" s="297"/>
      <c r="E12" s="297"/>
      <c r="F12" s="297"/>
      <c r="G12" s="298"/>
      <c r="H12" s="298"/>
      <c r="I12" s="298"/>
      <c r="M12" s="26"/>
      <c r="N12" s="26"/>
    </row>
    <row r="13" spans="2:14" ht="21.75" customHeight="1">
      <c r="B13" s="1436" t="s">
        <v>418</v>
      </c>
      <c r="C13" s="1437"/>
      <c r="D13" s="300"/>
      <c r="E13" s="300"/>
      <c r="F13" s="300"/>
      <c r="G13" s="258"/>
      <c r="H13" s="258"/>
      <c r="I13" s="258"/>
    </row>
    <row r="14" spans="2:14" s="240" customFormat="1" ht="16.899999999999999" customHeight="1">
      <c r="H14" s="241"/>
      <c r="I14" s="241"/>
      <c r="J14" s="241"/>
      <c r="K14" s="241"/>
    </row>
    <row r="15" spans="2:14" s="240" customFormat="1" ht="16.899999999999999" customHeight="1">
      <c r="H15" s="241"/>
      <c r="I15" s="241"/>
      <c r="J15" s="241"/>
      <c r="K15" s="241"/>
    </row>
    <row r="16" spans="2:14" ht="21" customHeight="1">
      <c r="B16" s="1443" t="s">
        <v>45</v>
      </c>
      <c r="C16" s="1441" t="s">
        <v>419</v>
      </c>
      <c r="D16" s="1442" t="s">
        <v>391</v>
      </c>
      <c r="E16" s="1442"/>
      <c r="F16" s="1442"/>
      <c r="G16" s="1441" t="s">
        <v>412</v>
      </c>
      <c r="H16" s="1441"/>
      <c r="I16" s="1441"/>
    </row>
    <row r="17" spans="2:9" ht="21" customHeight="1">
      <c r="B17" s="1443"/>
      <c r="C17" s="1441"/>
      <c r="D17" s="658" t="s">
        <v>667</v>
      </c>
      <c r="E17" s="658" t="s">
        <v>662</v>
      </c>
      <c r="F17" s="301" t="s">
        <v>413</v>
      </c>
      <c r="G17" s="658" t="s">
        <v>667</v>
      </c>
      <c r="H17" s="658" t="s">
        <v>662</v>
      </c>
      <c r="I17" s="301" t="s">
        <v>413</v>
      </c>
    </row>
    <row r="18" spans="2:9" ht="17.25" customHeight="1">
      <c r="B18" s="299">
        <v>1</v>
      </c>
      <c r="C18" s="293" t="s">
        <v>420</v>
      </c>
      <c r="D18" s="24"/>
      <c r="E18" s="24"/>
      <c r="F18" s="25"/>
      <c r="G18" s="148"/>
      <c r="H18" s="148"/>
      <c r="I18" s="28"/>
    </row>
    <row r="19" spans="2:9" ht="17.25" customHeight="1">
      <c r="B19" s="299">
        <v>2</v>
      </c>
      <c r="C19" s="293" t="s">
        <v>421</v>
      </c>
      <c r="D19" s="24"/>
      <c r="E19" s="24"/>
      <c r="F19" s="25"/>
      <c r="G19" s="148"/>
      <c r="H19" s="148"/>
      <c r="I19" s="28"/>
    </row>
    <row r="20" spans="2:9" ht="17.25" customHeight="1">
      <c r="B20" s="299">
        <v>3</v>
      </c>
      <c r="C20" s="293" t="s">
        <v>422</v>
      </c>
      <c r="D20" s="24"/>
      <c r="E20" s="24"/>
      <c r="F20" s="25"/>
      <c r="G20" s="148"/>
      <c r="H20" s="148"/>
      <c r="I20" s="28"/>
    </row>
    <row r="21" spans="2:9" ht="17.25" customHeight="1">
      <c r="B21" s="299">
        <v>4</v>
      </c>
      <c r="C21" s="293" t="s">
        <v>481</v>
      </c>
      <c r="D21" s="24"/>
      <c r="E21" s="24"/>
      <c r="F21" s="25"/>
      <c r="G21" s="148"/>
      <c r="H21" s="148"/>
      <c r="I21" s="28"/>
    </row>
    <row r="22" spans="2:9" ht="25.5" customHeight="1">
      <c r="B22" s="29"/>
      <c r="C22" s="29" t="s">
        <v>50</v>
      </c>
      <c r="D22" s="29"/>
      <c r="E22" s="29"/>
      <c r="F22" s="29"/>
      <c r="G22" s="29">
        <f>SUM(G18:G21)</f>
        <v>0</v>
      </c>
      <c r="H22" s="29"/>
      <c r="I22" s="29">
        <f>SUM(I18:I21)</f>
        <v>0</v>
      </c>
    </row>
    <row r="23" spans="2:9">
      <c r="G23"/>
      <c r="H23"/>
      <c r="I23"/>
    </row>
    <row r="24" spans="2:9" ht="24.75" customHeight="1">
      <c r="B24" s="1436" t="s">
        <v>424</v>
      </c>
      <c r="C24" s="1437"/>
      <c r="D24" s="1438"/>
      <c r="E24" s="1439"/>
      <c r="F24" s="1440"/>
      <c r="G24" s="258">
        <f>G13+G22</f>
        <v>0</v>
      </c>
      <c r="H24" s="258"/>
      <c r="I24" s="258">
        <f>I13+I22</f>
        <v>0</v>
      </c>
    </row>
    <row r="26" spans="2:9">
      <c r="F26" s="211"/>
      <c r="G26" s="211"/>
      <c r="H26" s="211"/>
      <c r="I26" s="211"/>
    </row>
    <row r="27" spans="2:9" ht="21">
      <c r="C27" s="232" t="s">
        <v>381</v>
      </c>
      <c r="D27" s="236"/>
      <c r="E27" s="236"/>
      <c r="F27" s="232" t="s">
        <v>380</v>
      </c>
    </row>
    <row r="28" spans="2:9">
      <c r="C28" s="26"/>
      <c r="D28" s="26"/>
      <c r="E28" s="26"/>
    </row>
  </sheetData>
  <mergeCells count="14">
    <mergeCell ref="B3:B4"/>
    <mergeCell ref="B16:B17"/>
    <mergeCell ref="B2:I2"/>
    <mergeCell ref="C3:C4"/>
    <mergeCell ref="D3:F3"/>
    <mergeCell ref="G3:I3"/>
    <mergeCell ref="B9:C9"/>
    <mergeCell ref="B12:C12"/>
    <mergeCell ref="G16:I16"/>
    <mergeCell ref="B24:C24"/>
    <mergeCell ref="D24:F24"/>
    <mergeCell ref="B13:C13"/>
    <mergeCell ref="C16:C17"/>
    <mergeCell ref="D16:F16"/>
  </mergeCells>
  <printOptions horizontalCentered="1"/>
  <pageMargins left="0.25" right="0.25" top="0.75" bottom="0.75" header="0.3" footer="0.3"/>
  <pageSetup paperSize="9" scale="79" fitToHeight="0" orientation="landscape" r:id="rId1"/>
  <headerFooter>
    <oddFooter>&amp;C&amp;"-,Bold"&amp;36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42"/>
  <sheetViews>
    <sheetView view="pageBreakPreview" topLeftCell="A4" zoomScale="95" zoomScaleNormal="100" zoomScaleSheetLayoutView="95" workbookViewId="0">
      <selection activeCell="E10" sqref="E10"/>
    </sheetView>
  </sheetViews>
  <sheetFormatPr defaultRowHeight="15"/>
  <cols>
    <col min="1" max="1" width="9.140625" style="650"/>
    <col min="2" max="5" width="20" style="650" customWidth="1"/>
    <col min="6" max="6" width="24" style="650" customWidth="1"/>
    <col min="7" max="7" width="20" style="650" customWidth="1"/>
    <col min="8" max="8" width="21.140625" style="650" customWidth="1"/>
    <col min="9" max="9" width="6.42578125" style="650" customWidth="1"/>
    <col min="10" max="10" width="18.140625" style="650" customWidth="1"/>
    <col min="11" max="11" width="13.85546875" style="650" customWidth="1"/>
    <col min="12" max="12" width="13.28515625" style="650" bestFit="1" customWidth="1"/>
    <col min="13" max="14" width="15.28515625" style="650" bestFit="1" customWidth="1"/>
    <col min="15" max="16384" width="9.140625" style="650"/>
  </cols>
  <sheetData>
    <row r="1" spans="2:11">
      <c r="J1" s="654">
        <v>0.35</v>
      </c>
    </row>
    <row r="2" spans="2:11" s="30" customFormat="1" ht="24.6" customHeight="1">
      <c r="B2" s="1462"/>
      <c r="C2" s="1463"/>
      <c r="D2" s="1463"/>
      <c r="E2" s="1463"/>
      <c r="F2" s="1463"/>
      <c r="G2" s="1463"/>
      <c r="H2" s="1463"/>
    </row>
    <row r="3" spans="2:11" s="30" customFormat="1" ht="10.15" customHeight="1">
      <c r="B3" s="170"/>
      <c r="C3" s="170"/>
      <c r="D3" s="170"/>
      <c r="E3" s="170"/>
      <c r="F3" s="170"/>
      <c r="G3" s="170"/>
      <c r="H3" s="170"/>
    </row>
    <row r="4" spans="2:11" ht="18.75" customHeight="1">
      <c r="B4" s="1451" t="s">
        <v>668</v>
      </c>
      <c r="C4" s="1452"/>
      <c r="D4" s="1452"/>
      <c r="E4" s="1452"/>
      <c r="F4" s="1452"/>
      <c r="G4" s="1452"/>
      <c r="H4" s="1452"/>
    </row>
    <row r="5" spans="2:11" ht="18.75" customHeight="1">
      <c r="B5" s="1464" t="s">
        <v>51</v>
      </c>
      <c r="C5" s="1464" t="s">
        <v>425</v>
      </c>
      <c r="D5" s="1464" t="s">
        <v>411</v>
      </c>
      <c r="E5" s="1110" t="s">
        <v>426</v>
      </c>
      <c r="F5" s="1110" t="s">
        <v>427</v>
      </c>
      <c r="G5" s="1110" t="s">
        <v>54</v>
      </c>
      <c r="H5" s="1464" t="s">
        <v>55</v>
      </c>
    </row>
    <row r="6" spans="2:11" ht="17.25" customHeight="1">
      <c r="B6" s="1465"/>
      <c r="C6" s="1465"/>
      <c r="D6" s="1465"/>
      <c r="E6" s="1466" t="s">
        <v>428</v>
      </c>
      <c r="F6" s="1467"/>
      <c r="G6" s="1468"/>
      <c r="H6" s="1465"/>
    </row>
    <row r="7" spans="2:11">
      <c r="B7" s="1447" t="s">
        <v>36</v>
      </c>
      <c r="C7" s="654" t="s">
        <v>56</v>
      </c>
      <c r="D7" s="654"/>
      <c r="E7" s="654"/>
      <c r="F7" s="654"/>
      <c r="G7" s="654"/>
      <c r="H7" s="1088"/>
      <c r="K7" s="31"/>
    </row>
    <row r="8" spans="2:11">
      <c r="B8" s="1448"/>
      <c r="C8" s="654" t="s">
        <v>634</v>
      </c>
      <c r="D8" s="654"/>
      <c r="E8" s="654"/>
      <c r="F8" s="654"/>
      <c r="G8" s="654"/>
      <c r="H8" s="1004"/>
      <c r="K8" s="31"/>
    </row>
    <row r="9" spans="2:11">
      <c r="B9" s="1448"/>
      <c r="C9" s="654" t="s">
        <v>57</v>
      </c>
      <c r="D9" s="654"/>
      <c r="E9" s="654"/>
      <c r="F9" s="654"/>
      <c r="G9" s="654"/>
      <c r="H9" s="1088"/>
      <c r="K9" s="31"/>
    </row>
    <row r="10" spans="2:11">
      <c r="B10" s="1448"/>
      <c r="C10" s="654" t="s">
        <v>473</v>
      </c>
      <c r="D10" s="654"/>
      <c r="E10" s="654"/>
      <c r="F10" s="654"/>
      <c r="G10" s="654"/>
      <c r="H10" s="1004"/>
      <c r="K10" s="31"/>
    </row>
    <row r="11" spans="2:11">
      <c r="B11" s="1448"/>
      <c r="C11" s="654" t="s">
        <v>622</v>
      </c>
      <c r="D11" s="654"/>
      <c r="E11" s="654"/>
      <c r="F11" s="654"/>
      <c r="G11" s="654"/>
      <c r="H11" s="1004"/>
    </row>
    <row r="12" spans="2:11">
      <c r="B12" s="1448"/>
      <c r="C12" s="654" t="s">
        <v>58</v>
      </c>
      <c r="D12" s="654"/>
      <c r="E12" s="654"/>
      <c r="F12" s="654"/>
      <c r="G12" s="654"/>
      <c r="H12" s="1088"/>
    </row>
    <row r="13" spans="2:11">
      <c r="B13" s="1448"/>
      <c r="C13" s="654" t="s">
        <v>483</v>
      </c>
      <c r="D13" s="654"/>
      <c r="E13" s="654"/>
      <c r="F13" s="654"/>
      <c r="G13" s="654"/>
      <c r="H13" s="963"/>
      <c r="J13" s="1033"/>
    </row>
    <row r="14" spans="2:11">
      <c r="B14" s="1448"/>
      <c r="C14" s="654" t="s">
        <v>669</v>
      </c>
      <c r="D14" s="654"/>
      <c r="E14" s="654"/>
      <c r="F14" s="654"/>
      <c r="G14" s="654"/>
      <c r="H14" s="1088"/>
      <c r="J14" s="1033"/>
    </row>
    <row r="15" spans="2:11">
      <c r="B15" s="1448"/>
      <c r="C15" s="654" t="s">
        <v>59</v>
      </c>
      <c r="D15" s="654"/>
      <c r="E15" s="654"/>
      <c r="F15" s="654"/>
      <c r="G15" s="654"/>
      <c r="H15" s="963"/>
      <c r="J15" s="1033"/>
    </row>
    <row r="16" spans="2:11">
      <c r="B16" s="1448"/>
      <c r="C16" s="654" t="s">
        <v>635</v>
      </c>
      <c r="D16" s="654"/>
      <c r="E16" s="654"/>
      <c r="F16" s="654"/>
      <c r="G16" s="654"/>
      <c r="H16" s="963"/>
      <c r="J16" s="1033"/>
    </row>
    <row r="17" spans="2:12">
      <c r="B17" s="1449"/>
      <c r="C17" s="654" t="s">
        <v>60</v>
      </c>
      <c r="D17" s="654"/>
      <c r="E17" s="654"/>
      <c r="F17" s="654"/>
      <c r="G17" s="654"/>
      <c r="H17" s="963"/>
      <c r="J17" s="1033"/>
    </row>
    <row r="18" spans="2:12">
      <c r="B18" s="1455" t="s">
        <v>416</v>
      </c>
      <c r="C18" s="1456"/>
      <c r="D18" s="252">
        <f>SUM(D7:D17)</f>
        <v>0</v>
      </c>
      <c r="E18" s="252">
        <f>SUM(E7:E17)</f>
        <v>0</v>
      </c>
      <c r="F18" s="252">
        <f>SUM(F7:F17)</f>
        <v>0</v>
      </c>
      <c r="G18" s="252">
        <f>SUM(G7:G17)</f>
        <v>0</v>
      </c>
      <c r="H18" s="302"/>
      <c r="J18" s="33"/>
    </row>
    <row r="19" spans="2:12">
      <c r="B19" s="635" t="s">
        <v>477</v>
      </c>
      <c r="C19" s="303" t="s">
        <v>638</v>
      </c>
      <c r="D19" s="654"/>
      <c r="E19" s="654"/>
      <c r="F19" s="304"/>
      <c r="G19" s="654"/>
      <c r="H19" s="1004"/>
    </row>
    <row r="20" spans="2:12">
      <c r="B20" s="1455" t="s">
        <v>417</v>
      </c>
      <c r="C20" s="1456"/>
      <c r="D20" s="252">
        <f>SUM(D19:D19)</f>
        <v>0</v>
      </c>
      <c r="E20" s="252">
        <f>SUM(E19:E19)</f>
        <v>0</v>
      </c>
      <c r="F20" s="252">
        <f>SUM(F19:F19)</f>
        <v>0</v>
      </c>
      <c r="G20" s="252">
        <f>SUM(G19:G19)</f>
        <v>0</v>
      </c>
      <c r="H20" s="1107"/>
    </row>
    <row r="21" spans="2:12" ht="15" hidden="1" customHeight="1">
      <c r="B21" s="1459" t="s">
        <v>485</v>
      </c>
      <c r="C21" s="654" t="s">
        <v>635</v>
      </c>
      <c r="D21" s="304"/>
      <c r="E21" s="304"/>
      <c r="F21" s="304"/>
      <c r="G21" s="654">
        <f>E21-F21</f>
        <v>0</v>
      </c>
      <c r="H21" s="1004" t="s">
        <v>387</v>
      </c>
    </row>
    <row r="22" spans="2:12" ht="15" hidden="1" customHeight="1">
      <c r="B22" s="1460"/>
      <c r="C22" s="654" t="s">
        <v>622</v>
      </c>
      <c r="D22" s="304"/>
      <c r="E22" s="304"/>
      <c r="F22" s="304"/>
      <c r="G22" s="654"/>
      <c r="H22" s="1004"/>
    </row>
    <row r="23" spans="2:12">
      <c r="B23" s="1460"/>
      <c r="C23" s="654" t="s">
        <v>670</v>
      </c>
      <c r="D23" s="654"/>
      <c r="E23" s="654"/>
      <c r="F23" s="304"/>
      <c r="G23" s="654"/>
      <c r="H23" s="963"/>
    </row>
    <row r="24" spans="2:12">
      <c r="B24" s="1461"/>
      <c r="C24" s="654" t="s">
        <v>671</v>
      </c>
      <c r="D24" s="654"/>
      <c r="E24" s="654"/>
      <c r="F24" s="304"/>
      <c r="G24" s="654"/>
      <c r="H24" s="1115"/>
    </row>
    <row r="25" spans="2:12">
      <c r="B25" s="1455" t="s">
        <v>484</v>
      </c>
      <c r="C25" s="1456"/>
      <c r="D25" s="252">
        <f>SUM(D23:D24)</f>
        <v>0</v>
      </c>
      <c r="E25" s="252">
        <f>SUM(E23:E24)</f>
        <v>0</v>
      </c>
      <c r="F25" s="252">
        <f>SUM(F23:F24)</f>
        <v>0</v>
      </c>
      <c r="G25" s="252">
        <f>SUM(G23:G24)</f>
        <v>0</v>
      </c>
      <c r="H25" s="1107"/>
    </row>
    <row r="26" spans="2:12" ht="15.75">
      <c r="B26" s="1457" t="s">
        <v>43</v>
      </c>
      <c r="C26" s="1458"/>
      <c r="D26" s="632">
        <f>D18+D20+D25</f>
        <v>0</v>
      </c>
      <c r="E26" s="632">
        <f>E18+E20+E25</f>
        <v>0</v>
      </c>
      <c r="F26" s="632">
        <f>F18+F20+F25</f>
        <v>0</v>
      </c>
      <c r="G26" s="632">
        <f>G18+G20+G25</f>
        <v>0</v>
      </c>
      <c r="H26" s="32"/>
    </row>
    <row r="27" spans="2:12">
      <c r="B27" s="1450"/>
      <c r="C27" s="1450"/>
      <c r="D27" s="1450"/>
      <c r="E27" s="1450"/>
      <c r="F27" s="1450"/>
      <c r="G27" s="1450"/>
      <c r="H27" s="1450"/>
    </row>
    <row r="28" spans="2:12" ht="20.25">
      <c r="B28" s="1451" t="s">
        <v>672</v>
      </c>
      <c r="C28" s="1452"/>
      <c r="D28" s="1452"/>
      <c r="E28" s="1452"/>
      <c r="F28" s="1452"/>
      <c r="G28" s="1452"/>
      <c r="H28" s="1452"/>
    </row>
    <row r="29" spans="2:12">
      <c r="B29" s="305" t="s">
        <v>51</v>
      </c>
      <c r="C29" s="305" t="s">
        <v>425</v>
      </c>
      <c r="D29" s="305" t="s">
        <v>411</v>
      </c>
      <c r="E29" s="1106" t="s">
        <v>429</v>
      </c>
      <c r="F29" s="1106" t="s">
        <v>393</v>
      </c>
      <c r="G29" s="1453" t="s">
        <v>55</v>
      </c>
      <c r="H29" s="1454"/>
      <c r="K29" s="1470"/>
      <c r="L29" s="1470"/>
    </row>
    <row r="30" spans="2:12" ht="14.45" customHeight="1">
      <c r="B30" s="1447" t="s">
        <v>36</v>
      </c>
      <c r="C30" s="279" t="s">
        <v>57</v>
      </c>
      <c r="D30" s="654"/>
      <c r="E30" s="654"/>
      <c r="F30" s="654"/>
      <c r="G30" s="1471"/>
      <c r="H30" s="1472"/>
      <c r="J30" s="33"/>
      <c r="K30" s="1108"/>
      <c r="L30" s="1108"/>
    </row>
    <row r="31" spans="2:12" ht="14.45" customHeight="1">
      <c r="B31" s="1448"/>
      <c r="C31" s="279" t="s">
        <v>58</v>
      </c>
      <c r="D31" s="654"/>
      <c r="E31" s="654"/>
      <c r="F31" s="654"/>
      <c r="G31" s="1472"/>
      <c r="H31" s="1472"/>
      <c r="J31" s="33"/>
      <c r="K31" s="1108"/>
      <c r="L31" s="1108"/>
    </row>
    <row r="32" spans="2:12" ht="14.45" customHeight="1">
      <c r="B32" s="1448"/>
      <c r="C32" s="279" t="s">
        <v>59</v>
      </c>
      <c r="D32" s="654"/>
      <c r="E32" s="654"/>
      <c r="F32" s="654"/>
      <c r="G32" s="1472"/>
      <c r="H32" s="1472"/>
      <c r="J32" s="33"/>
      <c r="K32" s="1108"/>
      <c r="L32" s="1108"/>
    </row>
    <row r="33" spans="2:12" ht="14.45" customHeight="1">
      <c r="B33" s="1449"/>
      <c r="C33" s="279" t="s">
        <v>60</v>
      </c>
      <c r="D33" s="654"/>
      <c r="E33" s="654"/>
      <c r="F33" s="654"/>
      <c r="G33" s="1472"/>
      <c r="H33" s="1472"/>
      <c r="J33" s="33"/>
      <c r="K33" s="1108"/>
      <c r="L33" s="1108"/>
    </row>
    <row r="34" spans="2:12">
      <c r="B34" s="1109" t="s">
        <v>38</v>
      </c>
      <c r="C34" s="655" t="s">
        <v>331</v>
      </c>
      <c r="D34" s="654"/>
      <c r="E34" s="654"/>
      <c r="F34" s="654"/>
      <c r="G34" s="1472"/>
      <c r="H34" s="1472"/>
      <c r="J34" s="33"/>
      <c r="K34" s="651"/>
      <c r="L34" s="651"/>
    </row>
    <row r="35" spans="2:12">
      <c r="B35" s="133" t="s">
        <v>482</v>
      </c>
      <c r="C35" s="134"/>
      <c r="D35" s="29">
        <f>SUM(D30:D34)</f>
        <v>0</v>
      </c>
      <c r="E35" s="29">
        <f>SUM(E30:E34)</f>
        <v>0</v>
      </c>
      <c r="F35" s="29">
        <f>SUM(F30:F34)</f>
        <v>0</v>
      </c>
      <c r="G35" s="1472"/>
      <c r="H35" s="1472"/>
      <c r="K35" s="651"/>
      <c r="L35" s="651"/>
    </row>
    <row r="36" spans="2:12">
      <c r="B36" s="50" t="s">
        <v>352</v>
      </c>
      <c r="C36" s="279"/>
      <c r="D36" s="49"/>
      <c r="E36" s="49"/>
      <c r="F36" s="306"/>
      <c r="G36" s="1472"/>
      <c r="H36" s="1472"/>
      <c r="K36" s="1474"/>
      <c r="L36" s="1474"/>
    </row>
    <row r="37" spans="2:12">
      <c r="B37" s="1457" t="s">
        <v>43</v>
      </c>
      <c r="C37" s="1458"/>
      <c r="D37" s="258">
        <f>D35+D36</f>
        <v>0</v>
      </c>
      <c r="E37" s="258">
        <f>E35+E36</f>
        <v>0</v>
      </c>
      <c r="F37" s="258">
        <f>F35+F36</f>
        <v>0</v>
      </c>
      <c r="G37" s="1473"/>
      <c r="H37" s="1473"/>
    </row>
    <row r="39" spans="2:12">
      <c r="B39" s="1469"/>
      <c r="C39" s="1469"/>
      <c r="D39" s="1469"/>
    </row>
    <row r="40" spans="2:12">
      <c r="E40" s="33">
        <f>E26+E37+'Appx C-Gas Sales Profile'!E18</f>
        <v>0</v>
      </c>
    </row>
    <row r="41" spans="2:12">
      <c r="D41" s="33"/>
    </row>
    <row r="42" spans="2:12" ht="18.75">
      <c r="B42" s="233" t="s">
        <v>381</v>
      </c>
      <c r="E42" s="233"/>
      <c r="F42" s="233" t="s">
        <v>380</v>
      </c>
    </row>
  </sheetData>
  <mergeCells count="22">
    <mergeCell ref="B39:D39"/>
    <mergeCell ref="K29:L29"/>
    <mergeCell ref="G30:H37"/>
    <mergeCell ref="K36:L36"/>
    <mergeCell ref="B37:C37"/>
    <mergeCell ref="B30:B33"/>
    <mergeCell ref="B2:H2"/>
    <mergeCell ref="B4:H4"/>
    <mergeCell ref="B5:B6"/>
    <mergeCell ref="E6:G6"/>
    <mergeCell ref="C5:C6"/>
    <mergeCell ref="D5:D6"/>
    <mergeCell ref="H5:H6"/>
    <mergeCell ref="B7:B17"/>
    <mergeCell ref="B27:H27"/>
    <mergeCell ref="B28:H28"/>
    <mergeCell ref="G29:H29"/>
    <mergeCell ref="B18:C18"/>
    <mergeCell ref="B20:C20"/>
    <mergeCell ref="B25:C25"/>
    <mergeCell ref="B26:C26"/>
    <mergeCell ref="B21:B24"/>
  </mergeCells>
  <printOptions verticalCentered="1"/>
  <pageMargins left="0.25" right="0.25" top="0.75" bottom="0.75" header="0.3" footer="0.3"/>
  <pageSetup paperSize="9" scale="95" orientation="landscape" r:id="rId1"/>
  <headerFooter>
    <oddHeader>&amp;C&amp;"-,Bold"&amp;36APPENDIX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38"/>
  <sheetViews>
    <sheetView view="pageBreakPreview" zoomScale="80" zoomScaleNormal="100" zoomScaleSheetLayoutView="80" workbookViewId="0">
      <selection activeCell="D31" sqref="D31:G32"/>
    </sheetView>
  </sheetViews>
  <sheetFormatPr defaultRowHeight="15"/>
  <cols>
    <col min="1" max="1" width="9.140625" style="650"/>
    <col min="2" max="2" width="17.28515625" style="650" customWidth="1"/>
    <col min="3" max="3" width="14.85546875" style="650" customWidth="1"/>
    <col min="4" max="4" width="15.28515625" style="650" customWidth="1"/>
    <col min="5" max="5" width="21.28515625" style="650" customWidth="1"/>
    <col min="6" max="6" width="23.140625" style="650" customWidth="1"/>
    <col min="7" max="7" width="20.42578125" style="650" customWidth="1"/>
    <col min="8" max="8" width="27" style="650" customWidth="1"/>
    <col min="9" max="11" width="9.140625" style="650"/>
    <col min="12" max="12" width="13.85546875" style="650" bestFit="1" customWidth="1"/>
    <col min="13" max="16384" width="9.140625" style="650"/>
  </cols>
  <sheetData>
    <row r="2" spans="2:9" ht="33.75" customHeight="1">
      <c r="B2" s="1373" t="s">
        <v>673</v>
      </c>
      <c r="C2" s="1374"/>
      <c r="D2" s="1374"/>
      <c r="E2" s="1374"/>
      <c r="F2" s="1374"/>
      <c r="G2" s="1374"/>
      <c r="H2" s="1374"/>
    </row>
    <row r="3" spans="2:9" s="240" customFormat="1" ht="8.25" customHeight="1">
      <c r="B3" s="239"/>
      <c r="E3" s="241"/>
      <c r="F3" s="241"/>
      <c r="G3" s="241"/>
      <c r="H3" s="241"/>
    </row>
    <row r="4" spans="2:9" ht="20.25">
      <c r="B4" s="1378" t="s">
        <v>265</v>
      </c>
      <c r="C4" s="1379"/>
      <c r="D4" s="1379"/>
      <c r="E4" s="1379"/>
      <c r="F4" s="1379"/>
      <c r="G4" s="1379"/>
      <c r="H4" s="1380"/>
    </row>
    <row r="5" spans="2:9" ht="14.45" customHeight="1">
      <c r="B5" s="1486" t="s">
        <v>51</v>
      </c>
      <c r="C5" s="1486" t="s">
        <v>425</v>
      </c>
      <c r="D5" s="1482" t="s">
        <v>430</v>
      </c>
      <c r="E5" s="1110" t="s">
        <v>426</v>
      </c>
      <c r="F5" s="1110" t="s">
        <v>427</v>
      </c>
      <c r="G5" s="1110" t="s">
        <v>54</v>
      </c>
      <c r="H5" s="1486" t="s">
        <v>55</v>
      </c>
    </row>
    <row r="6" spans="2:9">
      <c r="B6" s="1486"/>
      <c r="C6" s="1486"/>
      <c r="D6" s="1482"/>
      <c r="E6" s="1485" t="s">
        <v>428</v>
      </c>
      <c r="F6" s="1486"/>
      <c r="G6" s="1486"/>
      <c r="H6" s="1486"/>
    </row>
    <row r="7" spans="2:9" ht="28.5" customHeight="1">
      <c r="B7" s="1479" t="s">
        <v>36</v>
      </c>
      <c r="C7" s="332" t="s">
        <v>57</v>
      </c>
      <c r="D7" s="654"/>
      <c r="E7" s="654"/>
      <c r="F7" s="654"/>
      <c r="G7" s="287"/>
      <c r="H7" s="104"/>
    </row>
    <row r="8" spans="2:9">
      <c r="B8" s="1492"/>
      <c r="C8" s="332" t="s">
        <v>58</v>
      </c>
      <c r="D8" s="654"/>
      <c r="E8" s="654"/>
      <c r="F8" s="654"/>
      <c r="G8" s="287"/>
      <c r="H8" s="104"/>
    </row>
    <row r="9" spans="2:9">
      <c r="B9" s="1480"/>
      <c r="C9" s="654" t="s">
        <v>455</v>
      </c>
      <c r="D9" s="654"/>
      <c r="E9" s="654"/>
      <c r="F9" s="654"/>
      <c r="G9" s="287"/>
      <c r="H9" s="104"/>
    </row>
    <row r="10" spans="2:9" ht="15.75">
      <c r="B10" s="1455" t="s">
        <v>394</v>
      </c>
      <c r="C10" s="1456"/>
      <c r="D10" s="252">
        <f>SUM(D7:D9)</f>
        <v>0</v>
      </c>
      <c r="E10" s="252">
        <f>SUM(E7:E9)</f>
        <v>0</v>
      </c>
      <c r="F10" s="252">
        <f>SUM(F7:F9)</f>
        <v>0</v>
      </c>
      <c r="G10" s="252">
        <f>SUM(G7:G9)</f>
        <v>0</v>
      </c>
      <c r="H10" s="333"/>
      <c r="I10" s="51"/>
    </row>
    <row r="11" spans="2:9" s="240" customFormat="1" ht="16.899999999999999" customHeight="1">
      <c r="G11" s="241"/>
      <c r="H11" s="241"/>
    </row>
    <row r="12" spans="2:9" ht="18.75">
      <c r="B12" s="1493" t="s">
        <v>157</v>
      </c>
      <c r="C12" s="1477"/>
      <c r="D12" s="1477"/>
      <c r="E12" s="1477"/>
      <c r="F12" s="1477"/>
      <c r="G12" s="1477"/>
      <c r="H12" s="1494"/>
    </row>
    <row r="13" spans="2:9">
      <c r="B13" s="1486" t="s">
        <v>51</v>
      </c>
      <c r="C13" s="1486" t="s">
        <v>425</v>
      </c>
      <c r="D13" s="1435" t="s">
        <v>475</v>
      </c>
      <c r="E13" s="1110" t="s">
        <v>426</v>
      </c>
      <c r="F13" s="1110" t="s">
        <v>427</v>
      </c>
      <c r="G13" s="1110" t="s">
        <v>54</v>
      </c>
      <c r="H13" s="1486" t="s">
        <v>55</v>
      </c>
    </row>
    <row r="14" spans="2:9">
      <c r="B14" s="1486"/>
      <c r="C14" s="1486"/>
      <c r="D14" s="1435"/>
      <c r="E14" s="1485" t="s">
        <v>428</v>
      </c>
      <c r="F14" s="1486"/>
      <c r="G14" s="1486"/>
      <c r="H14" s="1486"/>
    </row>
    <row r="15" spans="2:9">
      <c r="B15" s="1490" t="s">
        <v>36</v>
      </c>
      <c r="C15" s="279" t="s">
        <v>159</v>
      </c>
      <c r="D15" s="654"/>
      <c r="E15" s="654"/>
      <c r="F15" s="654"/>
      <c r="G15" s="287"/>
      <c r="H15" s="631"/>
    </row>
    <row r="16" spans="2:9">
      <c r="B16" s="1491"/>
      <c r="C16" s="279" t="s">
        <v>59</v>
      </c>
      <c r="D16" s="654"/>
      <c r="E16" s="654"/>
      <c r="F16" s="654"/>
      <c r="G16" s="287"/>
      <c r="H16" s="631"/>
    </row>
    <row r="17" spans="2:12">
      <c r="B17" s="1491"/>
      <c r="C17" s="279" t="s">
        <v>60</v>
      </c>
      <c r="D17" s="654"/>
      <c r="E17" s="654"/>
      <c r="F17" s="654"/>
      <c r="G17" s="287"/>
      <c r="H17" s="631"/>
    </row>
    <row r="18" spans="2:12">
      <c r="B18" s="1455" t="s">
        <v>395</v>
      </c>
      <c r="C18" s="1456"/>
      <c r="D18" s="252">
        <f>SUM(D15:D17)</f>
        <v>0</v>
      </c>
      <c r="E18" s="252">
        <f>SUM(E15:E17)</f>
        <v>0</v>
      </c>
      <c r="F18" s="252">
        <f>SUM(F15:F17)</f>
        <v>0</v>
      </c>
      <c r="G18" s="252">
        <f>SUM(G15:G17)</f>
        <v>0</v>
      </c>
      <c r="H18" s="27"/>
    </row>
    <row r="19" spans="2:12" s="240" customFormat="1" ht="16.899999999999999" customHeight="1">
      <c r="G19" s="241"/>
      <c r="H19" s="241"/>
    </row>
    <row r="20" spans="2:12" ht="18.75">
      <c r="B20" s="1487" t="s">
        <v>266</v>
      </c>
      <c r="C20" s="1488"/>
      <c r="D20" s="1488"/>
      <c r="E20" s="1488"/>
      <c r="F20" s="1488"/>
      <c r="G20" s="1488"/>
      <c r="H20" s="1489"/>
    </row>
    <row r="21" spans="2:12">
      <c r="B21" s="1433" t="s">
        <v>51</v>
      </c>
      <c r="C21" s="1433" t="s">
        <v>425</v>
      </c>
      <c r="D21" s="1482" t="s">
        <v>475</v>
      </c>
      <c r="E21" s="1106" t="s">
        <v>426</v>
      </c>
      <c r="F21" s="1106" t="s">
        <v>427</v>
      </c>
      <c r="G21" s="1106" t="s">
        <v>54</v>
      </c>
      <c r="H21" s="1433" t="s">
        <v>55</v>
      </c>
    </row>
    <row r="22" spans="2:12">
      <c r="B22" s="1433"/>
      <c r="C22" s="1433"/>
      <c r="D22" s="1482"/>
      <c r="E22" s="1485" t="s">
        <v>428</v>
      </c>
      <c r="F22" s="1486"/>
      <c r="G22" s="1486"/>
      <c r="H22" s="1433"/>
    </row>
    <row r="23" spans="2:12">
      <c r="B23" s="1111" t="s">
        <v>36</v>
      </c>
      <c r="C23" s="279" t="s">
        <v>57</v>
      </c>
      <c r="D23" s="654"/>
      <c r="E23" s="654"/>
      <c r="F23" s="654"/>
      <c r="G23" s="287"/>
      <c r="H23" s="1483"/>
    </row>
    <row r="24" spans="2:12">
      <c r="B24" s="1455" t="s">
        <v>431</v>
      </c>
      <c r="C24" s="1456"/>
      <c r="D24" s="252">
        <f>SUM(D23:D23)</f>
        <v>0</v>
      </c>
      <c r="E24" s="252">
        <f>SUM(E23:E23)</f>
        <v>0</v>
      </c>
      <c r="F24" s="252">
        <f>SUM(F23:F23)</f>
        <v>0</v>
      </c>
      <c r="G24" s="252">
        <f>SUM(G23:G23)</f>
        <v>0</v>
      </c>
      <c r="H24" s="1484"/>
      <c r="L24" s="33"/>
    </row>
    <row r="25" spans="2:12" s="240" customFormat="1" ht="8.25" customHeight="1">
      <c r="B25" s="239"/>
      <c r="E25" s="241"/>
      <c r="F25" s="241"/>
      <c r="G25" s="241"/>
      <c r="H25" s="241"/>
    </row>
    <row r="26" spans="2:12">
      <c r="B26" s="1475" t="s">
        <v>432</v>
      </c>
      <c r="C26" s="1475"/>
      <c r="D26" s="238"/>
      <c r="E26" s="238">
        <f>E10+E18+E24</f>
        <v>0</v>
      </c>
      <c r="F26" s="238">
        <f>F10+F18+F24</f>
        <v>0</v>
      </c>
      <c r="G26" s="238">
        <f>G10+G18+G24</f>
        <v>0</v>
      </c>
      <c r="H26" s="237"/>
    </row>
    <row r="27" spans="2:12" s="240" customFormat="1" ht="16.899999999999999" customHeight="1">
      <c r="G27" s="241"/>
      <c r="H27" s="241"/>
    </row>
    <row r="28" spans="2:12" ht="18.75">
      <c r="B28" s="1476" t="s">
        <v>456</v>
      </c>
      <c r="C28" s="1477"/>
      <c r="D28" s="1477"/>
      <c r="E28" s="1477"/>
      <c r="F28" s="1477"/>
      <c r="G28" s="1477"/>
      <c r="H28" s="1478"/>
    </row>
    <row r="29" spans="2:12">
      <c r="B29" s="1433" t="s">
        <v>51</v>
      </c>
      <c r="C29" s="1433" t="s">
        <v>425</v>
      </c>
      <c r="D29" s="1482" t="s">
        <v>430</v>
      </c>
      <c r="E29" s="1106" t="s">
        <v>426</v>
      </c>
      <c r="F29" s="1106" t="s">
        <v>427</v>
      </c>
      <c r="G29" s="1106" t="s">
        <v>54</v>
      </c>
      <c r="H29" s="1433" t="s">
        <v>55</v>
      </c>
    </row>
    <row r="30" spans="2:12">
      <c r="B30" s="1433"/>
      <c r="C30" s="1433"/>
      <c r="D30" s="1482"/>
      <c r="E30" s="1434" t="s">
        <v>401</v>
      </c>
      <c r="F30" s="1433"/>
      <c r="G30" s="1433"/>
      <c r="H30" s="1433"/>
    </row>
    <row r="31" spans="2:12">
      <c r="B31" s="1479" t="s">
        <v>36</v>
      </c>
      <c r="C31" s="287" t="s">
        <v>58</v>
      </c>
      <c r="D31" s="654"/>
      <c r="E31" s="654"/>
      <c r="F31" s="654"/>
      <c r="G31" s="287"/>
      <c r="H31" s="1011"/>
      <c r="L31" s="33"/>
    </row>
    <row r="32" spans="2:12">
      <c r="B32" s="1480"/>
      <c r="C32" s="287" t="s">
        <v>57</v>
      </c>
      <c r="D32" s="654"/>
      <c r="E32" s="654"/>
      <c r="F32" s="287"/>
      <c r="G32" s="287"/>
      <c r="H32" s="95"/>
    </row>
    <row r="33" spans="2:8">
      <c r="B33" s="1481" t="s">
        <v>433</v>
      </c>
      <c r="C33" s="1481"/>
      <c r="D33" s="252">
        <f>D31+D32</f>
        <v>0</v>
      </c>
      <c r="E33" s="252">
        <f>E31+E32</f>
        <v>0</v>
      </c>
      <c r="F33" s="252">
        <f>F31+F32</f>
        <v>0</v>
      </c>
      <c r="G33" s="252">
        <f>G31+G32</f>
        <v>0</v>
      </c>
      <c r="H33" s="27"/>
    </row>
    <row r="34" spans="2:8">
      <c r="G34" s="1009"/>
      <c r="H34" s="1009"/>
    </row>
    <row r="35" spans="2:8">
      <c r="G35" s="1009"/>
      <c r="H35" s="1009"/>
    </row>
    <row r="36" spans="2:8">
      <c r="G36" s="1009"/>
      <c r="H36" s="1009"/>
    </row>
    <row r="38" spans="2:8" ht="18.75">
      <c r="B38" s="233" t="s">
        <v>381</v>
      </c>
      <c r="E38" s="233"/>
      <c r="F38" s="233" t="s">
        <v>380</v>
      </c>
    </row>
  </sheetData>
  <mergeCells count="34">
    <mergeCell ref="B2:H2"/>
    <mergeCell ref="B4:H4"/>
    <mergeCell ref="B12:H12"/>
    <mergeCell ref="D13:D14"/>
    <mergeCell ref="H13:H14"/>
    <mergeCell ref="B15:B17"/>
    <mergeCell ref="B7:B9"/>
    <mergeCell ref="D5:D6"/>
    <mergeCell ref="H5:H6"/>
    <mergeCell ref="E6:G6"/>
    <mergeCell ref="B13:B14"/>
    <mergeCell ref="C13:C14"/>
    <mergeCell ref="E14:G14"/>
    <mergeCell ref="B5:B6"/>
    <mergeCell ref="C5:C6"/>
    <mergeCell ref="B10:C10"/>
    <mergeCell ref="B18:C18"/>
    <mergeCell ref="B21:B22"/>
    <mergeCell ref="C21:C22"/>
    <mergeCell ref="H23:H24"/>
    <mergeCell ref="D21:D22"/>
    <mergeCell ref="H21:H22"/>
    <mergeCell ref="E22:G22"/>
    <mergeCell ref="B20:H20"/>
    <mergeCell ref="B33:C33"/>
    <mergeCell ref="B24:C24"/>
    <mergeCell ref="B29:B30"/>
    <mergeCell ref="C29:C30"/>
    <mergeCell ref="D29:D30"/>
    <mergeCell ref="H29:H30"/>
    <mergeCell ref="E30:G30"/>
    <mergeCell ref="B26:C26"/>
    <mergeCell ref="B28:H28"/>
    <mergeCell ref="B31:B32"/>
  </mergeCells>
  <printOptions horizontalCentered="1"/>
  <pageMargins left="0.25" right="0.25" top="0.75" bottom="0.75" header="0.3" footer="0.3"/>
  <pageSetup paperSize="9" scale="81" orientation="landscape" r:id="rId1"/>
  <headerFooter>
    <oddHeader>&amp;C&amp;"-,Bold"&amp;36APPENDIX 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H29"/>
  <sheetViews>
    <sheetView view="pageBreakPreview" zoomScale="93" zoomScaleNormal="100" zoomScaleSheetLayoutView="93" workbookViewId="0">
      <selection activeCell="F5" sqref="F5:F23"/>
    </sheetView>
  </sheetViews>
  <sheetFormatPr defaultRowHeight="15"/>
  <cols>
    <col min="1" max="1" width="9.140625" style="650"/>
    <col min="2" max="6" width="32.28515625" style="650" customWidth="1"/>
    <col min="7" max="7" width="21.7109375" style="650" customWidth="1"/>
    <col min="8" max="8" width="19" style="650" bestFit="1" customWidth="1"/>
    <col min="9" max="16384" width="9.140625" style="650"/>
  </cols>
  <sheetData>
    <row r="3" spans="1:8" ht="33">
      <c r="A3" s="651"/>
      <c r="B3" s="1373" t="s">
        <v>829</v>
      </c>
      <c r="C3" s="1374"/>
      <c r="D3" s="1374"/>
      <c r="E3" s="1374"/>
      <c r="F3" s="1374"/>
      <c r="G3" s="651"/>
    </row>
    <row r="4" spans="1:8" ht="34.5" customHeight="1">
      <c r="A4" s="651"/>
      <c r="B4" s="307" t="s">
        <v>434</v>
      </c>
      <c r="C4" s="307" t="s">
        <v>160</v>
      </c>
      <c r="D4" s="308" t="s">
        <v>392</v>
      </c>
      <c r="E4" s="308" t="s">
        <v>390</v>
      </c>
      <c r="F4" s="307" t="s">
        <v>435</v>
      </c>
      <c r="G4" s="651"/>
    </row>
    <row r="5" spans="1:8">
      <c r="A5" s="651"/>
      <c r="B5" s="1495" t="s">
        <v>161</v>
      </c>
      <c r="C5" s="655" t="s">
        <v>36</v>
      </c>
      <c r="D5" s="654"/>
      <c r="E5" s="654"/>
      <c r="F5" s="654"/>
      <c r="G5" s="652"/>
      <c r="H5" s="33"/>
    </row>
    <row r="6" spans="1:8">
      <c r="A6" s="651"/>
      <c r="B6" s="1496"/>
      <c r="C6" s="655" t="s">
        <v>478</v>
      </c>
      <c r="D6" s="654"/>
      <c r="E6" s="654"/>
      <c r="F6" s="654"/>
      <c r="G6" s="651"/>
    </row>
    <row r="7" spans="1:8">
      <c r="A7" s="651"/>
      <c r="B7" s="1496"/>
      <c r="C7" s="655" t="s">
        <v>487</v>
      </c>
      <c r="D7" s="654"/>
      <c r="E7" s="654"/>
      <c r="F7" s="654"/>
      <c r="G7" s="651"/>
    </row>
    <row r="8" spans="1:8">
      <c r="A8" s="651"/>
      <c r="B8" s="1497"/>
      <c r="C8" s="655" t="s">
        <v>643</v>
      </c>
      <c r="D8" s="654"/>
      <c r="E8" s="654"/>
      <c r="F8" s="654"/>
      <c r="G8" s="651"/>
    </row>
    <row r="9" spans="1:8">
      <c r="A9" s="651"/>
      <c r="B9" s="1500" t="s">
        <v>394</v>
      </c>
      <c r="C9" s="1500"/>
      <c r="D9" s="252"/>
      <c r="E9" s="252"/>
      <c r="F9" s="252"/>
      <c r="G9" s="651"/>
    </row>
    <row r="10" spans="1:8">
      <c r="A10" s="652"/>
      <c r="B10" s="1495" t="s">
        <v>162</v>
      </c>
      <c r="C10" s="655" t="s">
        <v>355</v>
      </c>
      <c r="D10" s="654"/>
      <c r="E10" s="654"/>
      <c r="F10" s="654"/>
      <c r="G10" s="652"/>
    </row>
    <row r="11" spans="1:8">
      <c r="A11" s="652"/>
      <c r="B11" s="1496"/>
      <c r="C11" s="655" t="s">
        <v>674</v>
      </c>
      <c r="D11" s="654"/>
      <c r="E11" s="654"/>
      <c r="F11" s="654"/>
      <c r="G11" s="652"/>
    </row>
    <row r="12" spans="1:8">
      <c r="A12" s="652"/>
      <c r="B12" s="1500" t="s">
        <v>395</v>
      </c>
      <c r="C12" s="1500"/>
      <c r="D12" s="252"/>
      <c r="E12" s="252"/>
      <c r="F12" s="252"/>
      <c r="G12" s="651"/>
    </row>
    <row r="13" spans="1:8">
      <c r="A13" s="652"/>
      <c r="B13" s="1495" t="s">
        <v>356</v>
      </c>
      <c r="C13" s="655" t="s">
        <v>354</v>
      </c>
      <c r="D13" s="654"/>
      <c r="E13" s="654"/>
      <c r="F13" s="654"/>
      <c r="G13" s="33"/>
    </row>
    <row r="14" spans="1:8">
      <c r="A14" s="652"/>
      <c r="B14" s="1497"/>
      <c r="C14" s="655" t="s">
        <v>609</v>
      </c>
      <c r="D14" s="654"/>
      <c r="E14" s="654"/>
      <c r="F14" s="654"/>
    </row>
    <row r="15" spans="1:8">
      <c r="A15" s="652"/>
      <c r="B15" s="1112"/>
      <c r="C15" s="655" t="s">
        <v>541</v>
      </c>
      <c r="D15" s="654"/>
      <c r="E15" s="654"/>
      <c r="F15" s="654"/>
    </row>
    <row r="16" spans="1:8">
      <c r="A16" s="652"/>
      <c r="B16" s="1500" t="s">
        <v>431</v>
      </c>
      <c r="C16" s="1500"/>
      <c r="D16" s="135"/>
      <c r="E16" s="136"/>
      <c r="F16" s="135"/>
      <c r="G16" s="33"/>
    </row>
    <row r="17" spans="1:7">
      <c r="B17" s="1496"/>
      <c r="C17" s="1012" t="s">
        <v>476</v>
      </c>
      <c r="D17" s="1013"/>
      <c r="E17" s="654"/>
      <c r="F17" s="654"/>
    </row>
    <row r="18" spans="1:7">
      <c r="B18" s="1496"/>
      <c r="C18" s="1012" t="s">
        <v>728</v>
      </c>
      <c r="D18" s="1013"/>
      <c r="E18" s="654"/>
      <c r="F18" s="654"/>
    </row>
    <row r="19" spans="1:7">
      <c r="B19" s="1496"/>
      <c r="C19" s="1012" t="s">
        <v>675</v>
      </c>
      <c r="D19" s="1013"/>
      <c r="E19" s="654"/>
      <c r="F19" s="654"/>
    </row>
    <row r="20" spans="1:7">
      <c r="B20" s="1496"/>
      <c r="C20" s="655" t="s">
        <v>659</v>
      </c>
      <c r="D20" s="323"/>
      <c r="E20" s="654"/>
      <c r="F20" s="654"/>
    </row>
    <row r="21" spans="1:7">
      <c r="B21" s="1496"/>
      <c r="C21" s="655" t="s">
        <v>357</v>
      </c>
      <c r="D21" s="288"/>
      <c r="E21" s="654"/>
      <c r="F21" s="654"/>
    </row>
    <row r="22" spans="1:7">
      <c r="B22" s="1114"/>
      <c r="C22" s="655" t="s">
        <v>358</v>
      </c>
      <c r="D22" s="288"/>
      <c r="E22" s="654"/>
      <c r="F22" s="654"/>
    </row>
    <row r="23" spans="1:7">
      <c r="A23" s="651"/>
      <c r="B23" s="1500" t="s">
        <v>436</v>
      </c>
      <c r="C23" s="1500"/>
      <c r="D23" s="135"/>
      <c r="E23" s="136"/>
      <c r="F23" s="135"/>
      <c r="G23" s="52"/>
    </row>
    <row r="24" spans="1:7" ht="25.5" customHeight="1">
      <c r="A24" s="651"/>
      <c r="B24" s="1498" t="s">
        <v>437</v>
      </c>
      <c r="C24" s="1499"/>
      <c r="D24" s="258">
        <f>D9+D12+D16+D23</f>
        <v>0</v>
      </c>
      <c r="E24" s="258">
        <f>E9+E12+E16+E23</f>
        <v>0</v>
      </c>
      <c r="F24" s="258">
        <f>F9+F12+F16+F23</f>
        <v>0</v>
      </c>
      <c r="G24" s="52"/>
    </row>
    <row r="25" spans="1:7" s="206" customFormat="1">
      <c r="A25" s="23"/>
      <c r="B25" s="205"/>
      <c r="C25" s="205"/>
      <c r="D25" s="205"/>
      <c r="E25" s="205"/>
      <c r="F25" s="205"/>
      <c r="G25" s="393"/>
    </row>
    <row r="26" spans="1:7" s="206" customFormat="1">
      <c r="A26" s="23"/>
      <c r="B26" s="205"/>
      <c r="C26" s="205"/>
      <c r="D26" s="205"/>
      <c r="E26" s="205"/>
      <c r="F26" s="205"/>
      <c r="G26" s="393"/>
    </row>
    <row r="27" spans="1:7">
      <c r="D27" s="33"/>
    </row>
    <row r="28" spans="1:7" ht="18.75">
      <c r="B28" s="233" t="s">
        <v>381</v>
      </c>
      <c r="D28" s="1014"/>
      <c r="E28" s="233" t="s">
        <v>380</v>
      </c>
      <c r="F28" s="331"/>
    </row>
    <row r="29" spans="1:7">
      <c r="D29" s="33"/>
    </row>
  </sheetData>
  <mergeCells count="10">
    <mergeCell ref="B5:B8"/>
    <mergeCell ref="B10:B11"/>
    <mergeCell ref="B3:F3"/>
    <mergeCell ref="B24:C24"/>
    <mergeCell ref="B9:C9"/>
    <mergeCell ref="B12:C12"/>
    <mergeCell ref="B13:B14"/>
    <mergeCell ref="B16:C16"/>
    <mergeCell ref="B17:B21"/>
    <mergeCell ref="B23:C23"/>
  </mergeCells>
  <pageMargins left="0.25" right="0.25" top="0.75" bottom="0.75" header="0.3" footer="0.3"/>
  <pageSetup paperSize="9" scale="88" fitToHeight="0" orientation="landscape" r:id="rId1"/>
  <headerFooter>
    <oddHeader>&amp;C&amp;"-,Bold"&amp;36APPENDIX C</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O40"/>
  <sheetViews>
    <sheetView view="pageBreakPreview" zoomScale="60" zoomScaleNormal="66" workbookViewId="0">
      <selection activeCell="F12" sqref="F12:J19"/>
    </sheetView>
  </sheetViews>
  <sheetFormatPr defaultColWidth="9.140625" defaultRowHeight="15"/>
  <cols>
    <col min="1" max="1" width="9.140625" style="53"/>
    <col min="2" max="2" width="8.28515625" style="54" customWidth="1"/>
    <col min="3" max="3" width="48.140625" style="54" customWidth="1"/>
    <col min="4" max="4" width="16.85546875" style="55" customWidth="1"/>
    <col min="5" max="5" width="22.5703125" style="44" customWidth="1"/>
    <col min="6" max="6" width="30.140625" style="56" customWidth="1"/>
    <col min="7" max="7" width="27.7109375" style="54" customWidth="1"/>
    <col min="8" max="8" width="26.85546875" style="54" customWidth="1"/>
    <col min="9" max="9" width="24.42578125" style="54" hidden="1" customWidth="1"/>
    <col min="10" max="10" width="32" style="54" bestFit="1" customWidth="1"/>
    <col min="11" max="11" width="23.42578125" style="54" customWidth="1"/>
    <col min="12" max="12" width="9.140625" style="53"/>
    <col min="13" max="13" width="19.85546875" style="53" customWidth="1"/>
    <col min="14" max="14" width="20.28515625" style="53" customWidth="1"/>
    <col min="15" max="16384" width="9.140625" style="53"/>
  </cols>
  <sheetData>
    <row r="2" spans="2:15" ht="35.25" customHeight="1">
      <c r="B2" s="1378" t="s">
        <v>438</v>
      </c>
      <c r="C2" s="1379"/>
      <c r="D2" s="1379"/>
      <c r="E2" s="1379"/>
      <c r="F2" s="1379"/>
      <c r="G2" s="1379"/>
      <c r="H2" s="1379"/>
      <c r="I2" s="1379"/>
      <c r="J2" s="1379"/>
      <c r="K2" s="1379"/>
    </row>
    <row r="3" spans="2:15" ht="44.25" customHeight="1">
      <c r="B3" s="413"/>
      <c r="C3" s="414" t="s">
        <v>163</v>
      </c>
      <c r="D3" s="415" t="s">
        <v>53</v>
      </c>
      <c r="E3" s="415" t="s">
        <v>164</v>
      </c>
      <c r="F3" s="416" t="s">
        <v>165</v>
      </c>
      <c r="G3" s="415" t="s">
        <v>166</v>
      </c>
      <c r="H3" s="415" t="s">
        <v>468</v>
      </c>
      <c r="I3" s="415" t="s">
        <v>167</v>
      </c>
      <c r="J3" s="415" t="s">
        <v>439</v>
      </c>
      <c r="K3" s="415" t="s">
        <v>80</v>
      </c>
    </row>
    <row r="4" spans="2:15" s="61" customFormat="1" ht="22.5" customHeight="1">
      <c r="B4" s="417" t="s">
        <v>6</v>
      </c>
      <c r="C4" s="392" t="s">
        <v>676</v>
      </c>
      <c r="D4" s="418"/>
      <c r="E4" s="419"/>
      <c r="F4" s="420"/>
      <c r="G4" s="420"/>
      <c r="H4" s="420"/>
      <c r="I4" s="419"/>
      <c r="J4" s="420"/>
      <c r="K4" s="409"/>
    </row>
    <row r="5" spans="2:15" s="58" customFormat="1" ht="20.25" customHeight="1">
      <c r="B5" s="57">
        <v>1</v>
      </c>
      <c r="C5" s="1156" t="s">
        <v>168</v>
      </c>
      <c r="D5" s="1157"/>
      <c r="E5" s="1158"/>
      <c r="F5" s="1159"/>
      <c r="G5" s="1160"/>
      <c r="H5" s="1155"/>
      <c r="I5" s="1161"/>
      <c r="J5" s="1159"/>
      <c r="K5" s="59"/>
      <c r="L5" s="60"/>
      <c r="M5" s="60"/>
      <c r="N5" s="60"/>
      <c r="O5" s="60"/>
    </row>
    <row r="6" spans="2:15" s="58" customFormat="1" ht="20.25" customHeight="1">
      <c r="B6" s="57">
        <v>2</v>
      </c>
      <c r="C6" s="1156" t="s">
        <v>169</v>
      </c>
      <c r="D6" s="1157"/>
      <c r="E6" s="1158"/>
      <c r="F6" s="1159"/>
      <c r="G6" s="1160"/>
      <c r="H6" s="1155"/>
      <c r="I6" s="1161"/>
      <c r="J6" s="1159"/>
      <c r="K6" s="59"/>
      <c r="L6" s="60"/>
      <c r="M6" s="60"/>
      <c r="N6" s="60"/>
      <c r="O6" s="60"/>
    </row>
    <row r="7" spans="2:15" s="61" customFormat="1" ht="26.25" customHeight="1">
      <c r="B7" s="408"/>
      <c r="C7" s="1162" t="s">
        <v>170</v>
      </c>
      <c r="D7" s="1163">
        <f>SUM(D5:D6)</f>
        <v>0</v>
      </c>
      <c r="E7" s="1164" t="e">
        <f>F7/D7</f>
        <v>#DIV/0!</v>
      </c>
      <c r="F7" s="1165">
        <f>SUM(F5:F6)</f>
        <v>0</v>
      </c>
      <c r="G7" s="1165">
        <f>SUM(G5:G6)</f>
        <v>0</v>
      </c>
      <c r="H7" s="1165">
        <f>SUM(H5:H6)</f>
        <v>0</v>
      </c>
      <c r="I7" s="1166" t="e">
        <f>J7/F7</f>
        <v>#DIV/0!</v>
      </c>
      <c r="J7" s="1165">
        <f>SUM(J5:J6)</f>
        <v>0</v>
      </c>
      <c r="K7" s="409"/>
    </row>
    <row r="8" spans="2:15" s="62" customFormat="1" ht="15.75">
      <c r="B8" s="63"/>
      <c r="C8" s="64"/>
      <c r="D8" s="65"/>
      <c r="E8" s="65"/>
      <c r="F8" s="66"/>
      <c r="G8" s="64"/>
      <c r="H8" s="64"/>
      <c r="I8" s="64"/>
      <c r="J8" s="67"/>
      <c r="K8" s="64"/>
      <c r="L8" s="53"/>
      <c r="M8" s="53"/>
      <c r="N8" s="53"/>
      <c r="O8" s="53"/>
    </row>
    <row r="9" spans="2:15" s="422" customFormat="1" ht="22.5" customHeight="1">
      <c r="B9" s="402" t="s">
        <v>9</v>
      </c>
      <c r="C9" s="421" t="s">
        <v>171</v>
      </c>
      <c r="D9" s="403"/>
      <c r="E9" s="404"/>
      <c r="F9" s="1501" t="s">
        <v>366</v>
      </c>
      <c r="G9" s="1502"/>
      <c r="H9" s="1503"/>
      <c r="I9" s="404"/>
      <c r="J9" s="405"/>
      <c r="K9" s="406"/>
    </row>
    <row r="10" spans="2:15" s="58" customFormat="1" ht="37.5" customHeight="1">
      <c r="B10" s="410"/>
      <c r="C10" s="411" t="s">
        <v>375</v>
      </c>
      <c r="D10" s="411" t="s">
        <v>364</v>
      </c>
      <c r="E10" s="411" t="s">
        <v>441</v>
      </c>
      <c r="F10" s="411" t="s">
        <v>440</v>
      </c>
      <c r="G10" s="1089" t="s">
        <v>308</v>
      </c>
      <c r="H10" s="1090" t="s">
        <v>644</v>
      </c>
      <c r="I10" s="412" t="s">
        <v>172</v>
      </c>
      <c r="J10" s="411" t="s">
        <v>173</v>
      </c>
      <c r="K10" s="411" t="s">
        <v>80</v>
      </c>
      <c r="L10" s="60"/>
      <c r="M10" s="60"/>
      <c r="N10" s="60"/>
      <c r="O10" s="60"/>
    </row>
    <row r="11" spans="2:15" s="58" customFormat="1" ht="20.25" customHeight="1">
      <c r="B11" s="57"/>
      <c r="C11" s="310"/>
      <c r="D11" s="311"/>
      <c r="E11" s="1183" t="s">
        <v>174</v>
      </c>
      <c r="F11" s="1183" t="s">
        <v>174</v>
      </c>
      <c r="G11" s="1183" t="s">
        <v>174</v>
      </c>
      <c r="H11" s="1183" t="s">
        <v>174</v>
      </c>
      <c r="I11" s="1183" t="s">
        <v>174</v>
      </c>
      <c r="J11" s="1183" t="s">
        <v>174</v>
      </c>
      <c r="K11" s="59"/>
      <c r="L11" s="60"/>
      <c r="M11" s="60"/>
      <c r="N11" s="60"/>
      <c r="O11" s="60"/>
    </row>
    <row r="12" spans="2:15" s="58" customFormat="1" ht="20.25" customHeight="1">
      <c r="B12" s="57">
        <v>1</v>
      </c>
      <c r="C12" s="310" t="s">
        <v>729</v>
      </c>
      <c r="D12" s="311">
        <v>43612</v>
      </c>
      <c r="E12" s="312"/>
      <c r="F12" s="641"/>
      <c r="G12" s="1181"/>
      <c r="H12" s="1091"/>
      <c r="I12" s="309"/>
      <c r="J12" s="1155"/>
      <c r="K12" s="59"/>
      <c r="L12" s="60"/>
      <c r="M12" s="60"/>
      <c r="N12" s="60"/>
      <c r="O12" s="60"/>
    </row>
    <row r="13" spans="2:15" s="58" customFormat="1" ht="20.25" customHeight="1">
      <c r="B13" s="57">
        <v>2</v>
      </c>
      <c r="C13" s="310" t="s">
        <v>730</v>
      </c>
      <c r="D13" s="311">
        <v>43587</v>
      </c>
      <c r="E13" s="312"/>
      <c r="F13" s="1154"/>
      <c r="G13" s="1092"/>
      <c r="H13" s="636"/>
      <c r="I13" s="309"/>
      <c r="J13" s="1155"/>
      <c r="K13" s="59"/>
      <c r="L13" s="60"/>
      <c r="M13" s="60"/>
      <c r="N13" s="60"/>
      <c r="O13" s="60"/>
    </row>
    <row r="14" spans="2:15" s="58" customFormat="1" ht="20.25" customHeight="1">
      <c r="B14" s="57">
        <v>3</v>
      </c>
      <c r="C14" s="310" t="s">
        <v>473</v>
      </c>
      <c r="D14" s="311">
        <v>43587</v>
      </c>
      <c r="E14" s="312"/>
      <c r="F14" s="1154"/>
      <c r="G14" s="1092"/>
      <c r="H14" s="636"/>
      <c r="I14" s="309"/>
      <c r="J14" s="1155"/>
      <c r="K14" s="59"/>
      <c r="L14" s="60"/>
      <c r="M14" s="60"/>
      <c r="N14" s="60"/>
      <c r="O14" s="60"/>
    </row>
    <row r="15" spans="2:15" s="58" customFormat="1" ht="20.25" customHeight="1">
      <c r="B15" s="57">
        <v>4</v>
      </c>
      <c r="C15" s="310" t="s">
        <v>59</v>
      </c>
      <c r="D15" s="311">
        <v>43588</v>
      </c>
      <c r="E15" s="312"/>
      <c r="F15" s="1154"/>
      <c r="G15" s="1092"/>
      <c r="H15" s="636"/>
      <c r="I15" s="309"/>
      <c r="J15" s="1155"/>
      <c r="K15" s="59"/>
      <c r="L15" s="60"/>
      <c r="M15" s="60"/>
      <c r="N15" s="60"/>
      <c r="O15" s="60"/>
    </row>
    <row r="16" spans="2:15" s="58" customFormat="1" ht="20.25" customHeight="1">
      <c r="B16" s="57">
        <v>5</v>
      </c>
      <c r="C16" s="310" t="s">
        <v>731</v>
      </c>
      <c r="D16" s="311">
        <v>43588</v>
      </c>
      <c r="E16" s="312"/>
      <c r="F16" s="1154"/>
      <c r="G16" s="1092"/>
      <c r="H16" s="636"/>
      <c r="I16" s="309"/>
      <c r="J16" s="1155"/>
      <c r="K16" s="59"/>
      <c r="L16" s="60"/>
      <c r="M16" s="60"/>
      <c r="N16" s="60"/>
      <c r="O16" s="60"/>
    </row>
    <row r="17" spans="2:15" s="58" customFormat="1" ht="20.25" customHeight="1">
      <c r="B17" s="57">
        <v>6</v>
      </c>
      <c r="C17" s="310" t="s">
        <v>732</v>
      </c>
      <c r="D17" s="311">
        <v>43595</v>
      </c>
      <c r="E17" s="312"/>
      <c r="F17" s="1154"/>
      <c r="G17" s="1092"/>
      <c r="H17" s="636"/>
      <c r="I17" s="309"/>
      <c r="J17" s="1155"/>
      <c r="K17" s="59"/>
      <c r="L17" s="60"/>
      <c r="M17" s="60"/>
      <c r="N17" s="60"/>
      <c r="O17" s="60"/>
    </row>
    <row r="18" spans="2:15" s="58" customFormat="1" ht="20.25" customHeight="1">
      <c r="B18" s="57">
        <v>7</v>
      </c>
      <c r="C18" s="310" t="s">
        <v>732</v>
      </c>
      <c r="D18" s="311">
        <v>43602</v>
      </c>
      <c r="E18" s="312"/>
      <c r="F18" s="1154"/>
      <c r="G18" s="1092"/>
      <c r="H18" s="636"/>
      <c r="I18" s="309"/>
      <c r="J18" s="1155"/>
      <c r="K18" s="59"/>
      <c r="L18" s="60"/>
      <c r="M18" s="60"/>
      <c r="N18" s="60"/>
      <c r="O18" s="60"/>
    </row>
    <row r="19" spans="2:15" s="58" customFormat="1" ht="20.25" customHeight="1">
      <c r="B19" s="57">
        <v>8</v>
      </c>
      <c r="C19" s="310" t="s">
        <v>731</v>
      </c>
      <c r="D19" s="311">
        <v>43605</v>
      </c>
      <c r="E19" s="312"/>
      <c r="F19" s="1154"/>
      <c r="G19" s="1092"/>
      <c r="H19" s="636"/>
      <c r="I19" s="309"/>
      <c r="J19" s="1155"/>
      <c r="K19" s="59"/>
      <c r="L19" s="60"/>
      <c r="M19" s="60"/>
      <c r="N19" s="60"/>
      <c r="O19" s="60"/>
    </row>
    <row r="20" spans="2:15" s="1174" customFormat="1" ht="23.25" customHeight="1">
      <c r="B20" s="1167"/>
      <c r="C20" s="1168" t="s">
        <v>175</v>
      </c>
      <c r="D20" s="1169"/>
      <c r="E20" s="1170">
        <f>SUM(E12:E19)</f>
        <v>0</v>
      </c>
      <c r="F20" s="1170">
        <f>SUM(F12:F19)</f>
        <v>0</v>
      </c>
      <c r="G20" s="1182">
        <f>SUM(G12:H19)</f>
        <v>0</v>
      </c>
      <c r="H20" s="1171">
        <v>0</v>
      </c>
      <c r="I20" s="1172">
        <f>SUM(I12:I19)</f>
        <v>0</v>
      </c>
      <c r="J20" s="1170">
        <f>SUM(J12:J19)</f>
        <v>0</v>
      </c>
      <c r="K20" s="1173"/>
    </row>
    <row r="21" spans="2:15" s="422" customFormat="1" ht="45" customHeight="1">
      <c r="B21" s="423"/>
      <c r="C21" s="1175" t="s">
        <v>176</v>
      </c>
      <c r="D21" s="1176"/>
      <c r="E21" s="1177"/>
      <c r="F21" s="1178"/>
      <c r="G21" s="1504"/>
      <c r="H21" s="1505"/>
      <c r="I21" s="1179" t="e">
        <f>I7+I20</f>
        <v>#DIV/0!</v>
      </c>
      <c r="J21" s="1180">
        <f>J7+J20</f>
        <v>0</v>
      </c>
      <c r="K21" s="424"/>
    </row>
    <row r="22" spans="2:15" ht="15.75">
      <c r="D22" s="68"/>
      <c r="E22" s="69"/>
      <c r="F22" s="70"/>
      <c r="G22" s="71"/>
      <c r="H22" s="72"/>
      <c r="I22" s="73"/>
      <c r="J22" s="72"/>
      <c r="K22" s="74"/>
    </row>
    <row r="23" spans="2:15" ht="15.75">
      <c r="C23" s="75"/>
    </row>
    <row r="24" spans="2:15">
      <c r="E24" s="149"/>
    </row>
    <row r="26" spans="2:15">
      <c r="C26" s="234"/>
      <c r="D26" s="234"/>
    </row>
    <row r="28" spans="2:15" ht="21">
      <c r="C28" s="232" t="s">
        <v>381</v>
      </c>
      <c r="D28"/>
      <c r="E28"/>
      <c r="F28" s="233"/>
      <c r="G28" s="232" t="s">
        <v>380</v>
      </c>
      <c r="J28" s="1097"/>
    </row>
    <row r="31" spans="2:15">
      <c r="C31" s="643"/>
    </row>
    <row r="32" spans="2:15">
      <c r="C32" s="228"/>
    </row>
    <row r="33" spans="3:10">
      <c r="C33" s="228"/>
    </row>
    <row r="34" spans="3:10">
      <c r="C34" s="643"/>
    </row>
    <row r="35" spans="3:10">
      <c r="C35" s="643"/>
    </row>
    <row r="36" spans="3:10">
      <c r="C36" s="643"/>
    </row>
    <row r="37" spans="3:10">
      <c r="C37" s="643"/>
    </row>
    <row r="38" spans="3:10">
      <c r="C38" s="643"/>
    </row>
    <row r="39" spans="3:10">
      <c r="C39" s="643"/>
    </row>
    <row r="40" spans="3:10">
      <c r="C40" s="643"/>
      <c r="J40" s="1194">
        <f>J21+'Appx D-Export Receipts'!E12</f>
        <v>0</v>
      </c>
    </row>
  </sheetData>
  <mergeCells count="3">
    <mergeCell ref="B2:K2"/>
    <mergeCell ref="F9:H9"/>
    <mergeCell ref="G21:H21"/>
  </mergeCells>
  <pageMargins left="0.25" right="0.25" top="0.75" bottom="0.75" header="0.3" footer="0.3"/>
  <pageSetup paperSize="9" scale="60" orientation="landscape" r:id="rId1"/>
  <headerFooter>
    <oddHeader>&amp;C&amp;"-,Bold"&amp;36APPENDIX   D</oddHeader>
  </headerFooter>
  <ignoredErrors>
    <ignoredError sqref="E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60"/>
  <sheetViews>
    <sheetView zoomScale="60" zoomScaleNormal="60" workbookViewId="0">
      <selection activeCell="B3" sqref="B3:J24"/>
    </sheetView>
  </sheetViews>
  <sheetFormatPr defaultColWidth="12.28515625" defaultRowHeight="14.25"/>
  <cols>
    <col min="1" max="1" width="20.85546875" style="334" customWidth="1"/>
    <col min="2" max="2" width="18.7109375" style="335" customWidth="1"/>
    <col min="3" max="3" width="32" style="336" customWidth="1"/>
    <col min="4" max="4" width="25.7109375" style="336" customWidth="1"/>
    <col min="5" max="5" width="23.5703125" style="336" customWidth="1"/>
    <col min="6" max="6" width="25.42578125" style="336" customWidth="1"/>
    <col min="7" max="10" width="23.5703125" style="336" customWidth="1"/>
    <col min="11" max="11" width="1.5703125" style="340" customWidth="1"/>
    <col min="12" max="12" width="9.140625" style="340" customWidth="1"/>
    <col min="13" max="13" width="19.42578125" style="340" bestFit="1" customWidth="1"/>
    <col min="14" max="14" width="40.5703125" style="340" customWidth="1"/>
    <col min="15" max="75" width="9.140625" style="340" customWidth="1"/>
    <col min="76" max="254" width="9.140625" style="336" customWidth="1"/>
    <col min="255" max="255" width="2.42578125" style="336" customWidth="1"/>
    <col min="256" max="16384" width="12.28515625" style="336"/>
  </cols>
  <sheetData>
    <row r="1" spans="1:256" ht="61.5" customHeight="1" thickBot="1">
      <c r="B1" s="1506"/>
      <c r="C1" s="1506"/>
      <c r="D1" s="1506"/>
      <c r="E1" s="1506"/>
      <c r="F1" s="1506"/>
      <c r="G1" s="1506"/>
      <c r="H1" s="1506"/>
      <c r="I1" s="1506"/>
      <c r="J1" s="1506"/>
      <c r="K1" s="339"/>
    </row>
    <row r="2" spans="1:256" ht="49.5" customHeight="1">
      <c r="B2" s="1513" t="s">
        <v>624</v>
      </c>
      <c r="C2" s="1514"/>
      <c r="D2" s="1514"/>
      <c r="E2" s="1514"/>
      <c r="F2" s="1514"/>
      <c r="G2" s="1514"/>
      <c r="H2" s="1514"/>
      <c r="I2" s="1514"/>
      <c r="J2" s="1515"/>
      <c r="K2" s="341"/>
      <c r="BX2" s="342"/>
      <c r="BY2" s="342"/>
      <c r="BZ2" s="342"/>
      <c r="CA2" s="342"/>
      <c r="CB2" s="342"/>
      <c r="CC2" s="342"/>
      <c r="CD2" s="342"/>
      <c r="CE2" s="342"/>
      <c r="CF2" s="342"/>
      <c r="CG2" s="342"/>
      <c r="CH2" s="342"/>
      <c r="CI2" s="342"/>
      <c r="CJ2" s="342"/>
      <c r="CK2" s="342"/>
      <c r="CL2" s="342"/>
      <c r="CM2" s="342"/>
      <c r="CN2" s="342"/>
      <c r="CO2" s="342"/>
      <c r="CP2" s="342"/>
      <c r="CQ2" s="342"/>
      <c r="CR2" s="342"/>
      <c r="CS2" s="342"/>
      <c r="CT2" s="342"/>
      <c r="CU2" s="342"/>
      <c r="CV2" s="342"/>
      <c r="CW2" s="342"/>
      <c r="CX2" s="342"/>
      <c r="CY2" s="342"/>
      <c r="CZ2" s="342"/>
      <c r="DA2" s="342"/>
      <c r="DB2" s="342"/>
      <c r="DC2" s="342"/>
      <c r="DD2" s="342"/>
      <c r="DE2" s="342"/>
      <c r="DF2" s="342"/>
      <c r="DG2" s="342"/>
      <c r="DH2" s="342"/>
      <c r="DI2" s="342"/>
      <c r="DJ2" s="342"/>
      <c r="DK2" s="342"/>
      <c r="DL2" s="342"/>
      <c r="DM2" s="342"/>
      <c r="DN2" s="342"/>
      <c r="DO2" s="342"/>
      <c r="DP2" s="342"/>
      <c r="DQ2" s="342"/>
      <c r="DR2" s="342"/>
      <c r="DS2" s="342"/>
      <c r="DT2" s="342"/>
      <c r="DU2" s="342"/>
      <c r="DV2" s="342"/>
      <c r="DW2" s="342"/>
      <c r="DX2" s="342"/>
      <c r="DY2" s="342"/>
      <c r="DZ2" s="342"/>
      <c r="EA2" s="342"/>
      <c r="EB2" s="342"/>
      <c r="EC2" s="342"/>
      <c r="ED2" s="342"/>
      <c r="EE2" s="342"/>
      <c r="EF2" s="342"/>
      <c r="EG2" s="342"/>
      <c r="EH2" s="342"/>
      <c r="EI2" s="342"/>
      <c r="EJ2" s="342"/>
      <c r="EK2" s="342"/>
      <c r="EL2" s="342"/>
      <c r="EM2" s="342"/>
      <c r="EN2" s="342"/>
      <c r="EO2" s="342"/>
      <c r="EP2" s="342"/>
      <c r="EQ2" s="342"/>
      <c r="ER2" s="342"/>
      <c r="ES2" s="342"/>
      <c r="ET2" s="342"/>
      <c r="EU2" s="342"/>
      <c r="EV2" s="342"/>
      <c r="EW2" s="342"/>
      <c r="EX2" s="342"/>
      <c r="EY2" s="342"/>
      <c r="EZ2" s="342"/>
      <c r="FA2" s="342"/>
      <c r="FB2" s="342"/>
      <c r="FC2" s="342"/>
      <c r="FD2" s="342"/>
      <c r="FE2" s="342"/>
      <c r="FF2" s="342"/>
      <c r="FG2" s="342"/>
      <c r="FH2" s="342"/>
      <c r="FI2" s="342"/>
      <c r="FJ2" s="342"/>
      <c r="FK2" s="342"/>
      <c r="FL2" s="342"/>
      <c r="FM2" s="342"/>
      <c r="FN2" s="342"/>
      <c r="FO2" s="342"/>
      <c r="FP2" s="342"/>
      <c r="FQ2" s="342"/>
      <c r="FR2" s="342"/>
      <c r="FS2" s="342"/>
      <c r="FT2" s="342"/>
      <c r="FU2" s="342"/>
      <c r="FV2" s="342"/>
      <c r="FW2" s="342"/>
      <c r="FX2" s="342"/>
      <c r="FY2" s="342"/>
      <c r="FZ2" s="342"/>
      <c r="GA2" s="342"/>
      <c r="GB2" s="342"/>
      <c r="GC2" s="342"/>
      <c r="GD2" s="342"/>
      <c r="GE2" s="342"/>
      <c r="GF2" s="342"/>
      <c r="GG2" s="342"/>
      <c r="GH2" s="342"/>
      <c r="GI2" s="342"/>
      <c r="GJ2" s="342"/>
      <c r="GK2" s="342"/>
      <c r="GL2" s="342"/>
      <c r="GM2" s="342"/>
      <c r="GN2" s="342"/>
      <c r="GO2" s="342"/>
      <c r="GP2" s="342"/>
      <c r="GQ2" s="342"/>
      <c r="GR2" s="342"/>
      <c r="GS2" s="342"/>
      <c r="GT2" s="342"/>
      <c r="GU2" s="342"/>
      <c r="GV2" s="342"/>
      <c r="GW2" s="342"/>
      <c r="GX2" s="342"/>
      <c r="GY2" s="342"/>
      <c r="GZ2" s="342"/>
      <c r="HA2" s="342"/>
      <c r="HB2" s="342"/>
      <c r="HC2" s="342"/>
      <c r="HD2" s="342"/>
      <c r="HE2" s="342"/>
      <c r="HF2" s="342"/>
      <c r="HG2" s="342"/>
      <c r="HH2" s="342"/>
      <c r="HI2" s="342"/>
      <c r="HJ2" s="342"/>
      <c r="HK2" s="342"/>
      <c r="HL2" s="342"/>
      <c r="HM2" s="342"/>
      <c r="HN2" s="342"/>
      <c r="HO2" s="342"/>
      <c r="HP2" s="342"/>
      <c r="HQ2" s="342"/>
      <c r="HR2" s="342"/>
      <c r="HS2" s="342"/>
      <c r="HT2" s="342"/>
      <c r="HU2" s="342"/>
      <c r="HV2" s="342"/>
      <c r="HW2" s="342"/>
      <c r="HX2" s="342"/>
      <c r="HY2" s="342"/>
      <c r="HZ2" s="342"/>
      <c r="IA2" s="342"/>
      <c r="IB2" s="342"/>
      <c r="IC2" s="342"/>
      <c r="ID2" s="342"/>
      <c r="IE2" s="342"/>
      <c r="IF2" s="342"/>
      <c r="IG2" s="342"/>
      <c r="IH2" s="342"/>
      <c r="II2" s="342"/>
      <c r="IJ2" s="342"/>
      <c r="IK2" s="342"/>
      <c r="IL2" s="342"/>
      <c r="IM2" s="342"/>
      <c r="IN2" s="342"/>
      <c r="IO2" s="342"/>
      <c r="IP2" s="342"/>
      <c r="IQ2" s="342"/>
      <c r="IR2" s="342"/>
      <c r="IS2" s="342"/>
      <c r="IT2" s="342"/>
      <c r="IU2" s="342"/>
      <c r="IV2" s="342"/>
    </row>
    <row r="3" spans="1:256" ht="57" thickBot="1">
      <c r="A3" s="343"/>
      <c r="B3" s="1516" t="s">
        <v>457</v>
      </c>
      <c r="C3" s="429" t="s">
        <v>160</v>
      </c>
      <c r="D3" s="430" t="s">
        <v>832</v>
      </c>
      <c r="E3" s="430" t="s">
        <v>458</v>
      </c>
      <c r="F3" s="430" t="s">
        <v>459</v>
      </c>
      <c r="G3" s="430" t="s">
        <v>466</v>
      </c>
      <c r="H3" s="430" t="str">
        <f>F3</f>
        <v>Actual  Funding Level</v>
      </c>
      <c r="I3" s="430" t="s">
        <v>460</v>
      </c>
      <c r="J3" s="431" t="s">
        <v>461</v>
      </c>
      <c r="K3" s="344"/>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6"/>
      <c r="BY3" s="346"/>
      <c r="BZ3" s="346"/>
      <c r="CA3" s="346"/>
      <c r="CB3" s="346"/>
      <c r="CC3" s="346"/>
      <c r="CD3" s="346"/>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6"/>
      <c r="ED3" s="346"/>
      <c r="EE3" s="346"/>
      <c r="EF3" s="346"/>
      <c r="EG3" s="346"/>
      <c r="EH3" s="346"/>
      <c r="EI3" s="346"/>
      <c r="EJ3" s="346"/>
      <c r="EK3" s="346"/>
      <c r="EL3" s="346"/>
      <c r="EM3" s="346"/>
      <c r="EN3" s="346"/>
      <c r="EO3" s="346"/>
      <c r="EP3" s="346"/>
      <c r="EQ3" s="346"/>
      <c r="ER3" s="346"/>
      <c r="ES3" s="346"/>
      <c r="ET3" s="346"/>
      <c r="EU3" s="346"/>
      <c r="EV3" s="346"/>
      <c r="EW3" s="346"/>
      <c r="EX3" s="346"/>
      <c r="EY3" s="346"/>
      <c r="EZ3" s="346"/>
      <c r="FA3" s="346"/>
      <c r="FB3" s="346"/>
      <c r="FC3" s="346"/>
      <c r="FD3" s="346"/>
      <c r="FE3" s="346"/>
      <c r="FF3" s="346"/>
      <c r="FG3" s="346"/>
      <c r="FH3" s="346"/>
      <c r="FI3" s="346"/>
      <c r="FJ3" s="346"/>
      <c r="FK3" s="346"/>
      <c r="FL3" s="346"/>
      <c r="FM3" s="346"/>
      <c r="FN3" s="346"/>
      <c r="FO3" s="346"/>
      <c r="FP3" s="346"/>
      <c r="FQ3" s="346"/>
      <c r="FR3" s="346"/>
      <c r="FS3" s="346"/>
      <c r="FT3" s="346"/>
      <c r="FU3" s="346"/>
      <c r="FV3" s="346"/>
      <c r="FW3" s="346"/>
      <c r="FX3" s="346"/>
      <c r="FY3" s="346"/>
      <c r="FZ3" s="346"/>
      <c r="GA3" s="346"/>
      <c r="GB3" s="346"/>
      <c r="GC3" s="346"/>
      <c r="GD3" s="346"/>
      <c r="GE3" s="346"/>
      <c r="GF3" s="346"/>
      <c r="GG3" s="346"/>
      <c r="GH3" s="346"/>
      <c r="GI3" s="346"/>
      <c r="GJ3" s="346"/>
      <c r="GK3" s="346"/>
      <c r="GL3" s="346"/>
      <c r="GM3" s="346"/>
      <c r="GN3" s="346"/>
      <c r="GO3" s="346"/>
      <c r="GP3" s="346"/>
      <c r="GQ3" s="346"/>
      <c r="GR3" s="346"/>
      <c r="GS3" s="346"/>
      <c r="GT3" s="346"/>
      <c r="GU3" s="346"/>
      <c r="GV3" s="346"/>
      <c r="GW3" s="346"/>
      <c r="GX3" s="346"/>
      <c r="GY3" s="346"/>
      <c r="GZ3" s="346"/>
      <c r="HA3" s="346"/>
      <c r="HB3" s="346"/>
      <c r="HC3" s="346"/>
      <c r="HD3" s="346"/>
      <c r="HE3" s="346"/>
      <c r="HF3" s="346"/>
      <c r="HG3" s="346"/>
      <c r="HH3" s="346"/>
      <c r="HI3" s="346"/>
      <c r="HJ3" s="346"/>
      <c r="HK3" s="346"/>
      <c r="HL3" s="346"/>
      <c r="HM3" s="346"/>
      <c r="HN3" s="346"/>
      <c r="HO3" s="346"/>
      <c r="HP3" s="346"/>
      <c r="HQ3" s="346"/>
      <c r="HR3" s="346"/>
      <c r="HS3" s="346"/>
      <c r="HT3" s="346"/>
      <c r="HU3" s="346"/>
      <c r="HV3" s="346"/>
      <c r="HW3" s="346"/>
      <c r="HX3" s="346"/>
      <c r="HY3" s="346"/>
      <c r="HZ3" s="346"/>
      <c r="IA3" s="346"/>
      <c r="IB3" s="346"/>
      <c r="IC3" s="346"/>
      <c r="ID3" s="346"/>
      <c r="IE3" s="346"/>
      <c r="IF3" s="346"/>
      <c r="IG3" s="346"/>
      <c r="IH3" s="346"/>
      <c r="II3" s="346"/>
      <c r="IJ3" s="346"/>
      <c r="IK3" s="346"/>
      <c r="IL3" s="346"/>
      <c r="IM3" s="346"/>
      <c r="IN3" s="346"/>
      <c r="IO3" s="346"/>
      <c r="IP3" s="346"/>
      <c r="IQ3" s="346"/>
      <c r="IR3" s="346"/>
      <c r="IS3" s="346"/>
      <c r="IT3" s="346"/>
      <c r="IU3" s="346"/>
      <c r="IV3" s="346"/>
    </row>
    <row r="4" spans="1:256" ht="20.25">
      <c r="A4" s="347"/>
      <c r="B4" s="1517"/>
      <c r="C4" s="1519" t="s">
        <v>831</v>
      </c>
      <c r="D4" s="371">
        <v>8810479295.6900005</v>
      </c>
      <c r="E4" s="372" t="s">
        <v>13</v>
      </c>
      <c r="F4" s="373" t="s">
        <v>14</v>
      </c>
      <c r="G4" s="374" t="s">
        <v>13</v>
      </c>
      <c r="H4" s="374" t="s">
        <v>13</v>
      </c>
      <c r="I4" s="374" t="s">
        <v>13</v>
      </c>
      <c r="J4" s="375" t="s">
        <v>13</v>
      </c>
      <c r="K4" s="348"/>
      <c r="L4" s="349"/>
      <c r="M4" s="349"/>
      <c r="N4" s="350"/>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51"/>
      <c r="BY4" s="351"/>
      <c r="BZ4" s="351"/>
      <c r="CA4" s="351"/>
      <c r="CB4" s="351"/>
      <c r="CC4" s="351"/>
      <c r="CD4" s="351"/>
      <c r="CE4" s="351"/>
      <c r="CF4" s="351"/>
      <c r="CG4" s="351"/>
      <c r="CH4" s="351"/>
      <c r="CI4" s="351"/>
      <c r="CJ4" s="351"/>
      <c r="CK4" s="351"/>
      <c r="CL4" s="351"/>
      <c r="CM4" s="351"/>
      <c r="CN4" s="351"/>
      <c r="CO4" s="352"/>
      <c r="CP4" s="352"/>
      <c r="CQ4" s="352"/>
      <c r="CR4" s="352"/>
      <c r="CS4" s="352"/>
      <c r="CT4" s="352"/>
      <c r="CU4" s="352"/>
      <c r="CV4" s="352"/>
      <c r="CW4" s="352"/>
      <c r="CX4" s="352"/>
      <c r="CY4" s="352"/>
      <c r="CZ4" s="352"/>
      <c r="DA4" s="352"/>
      <c r="DB4" s="352"/>
      <c r="DC4" s="352"/>
      <c r="DD4" s="352"/>
      <c r="DE4" s="352"/>
      <c r="DF4" s="352"/>
      <c r="DG4" s="352"/>
      <c r="DH4" s="352"/>
      <c r="DI4" s="352"/>
      <c r="DJ4" s="352"/>
      <c r="DK4" s="352"/>
      <c r="DL4" s="352"/>
      <c r="DM4" s="352"/>
      <c r="DN4" s="352"/>
      <c r="DO4" s="352"/>
      <c r="DP4" s="352"/>
      <c r="DQ4" s="352"/>
      <c r="DR4" s="352"/>
      <c r="DS4" s="352"/>
      <c r="DT4" s="352"/>
      <c r="DU4" s="352"/>
      <c r="DV4" s="352"/>
      <c r="DW4" s="352"/>
      <c r="DX4" s="352"/>
      <c r="DY4" s="352"/>
      <c r="DZ4" s="352"/>
      <c r="EA4" s="352"/>
      <c r="EB4" s="352"/>
      <c r="EC4" s="352"/>
      <c r="ED4" s="352"/>
      <c r="EE4" s="352"/>
      <c r="EF4" s="352"/>
      <c r="EG4" s="352"/>
      <c r="EH4" s="352"/>
      <c r="EI4" s="352"/>
      <c r="EJ4" s="352"/>
      <c r="EK4" s="352"/>
      <c r="EL4" s="352"/>
      <c r="EM4" s="352"/>
      <c r="EN4" s="352"/>
      <c r="EO4" s="352"/>
      <c r="EP4" s="352"/>
      <c r="EQ4" s="352"/>
      <c r="ER4" s="352"/>
      <c r="ES4" s="352"/>
      <c r="ET4" s="352"/>
      <c r="EU4" s="352"/>
      <c r="EV4" s="352"/>
      <c r="EW4" s="352"/>
      <c r="EX4" s="352"/>
      <c r="EY4" s="352"/>
      <c r="EZ4" s="352"/>
      <c r="FA4" s="352"/>
      <c r="FB4" s="352"/>
      <c r="FC4" s="352"/>
      <c r="FD4" s="352"/>
      <c r="FE4" s="352"/>
      <c r="FF4" s="352"/>
      <c r="FG4" s="352"/>
      <c r="FH4" s="352"/>
      <c r="FI4" s="352"/>
      <c r="FJ4" s="352"/>
      <c r="FK4" s="352"/>
      <c r="FL4" s="352"/>
      <c r="FM4" s="352"/>
      <c r="FN4" s="352"/>
      <c r="FO4" s="352"/>
      <c r="FP4" s="352"/>
      <c r="FQ4" s="352"/>
      <c r="FR4" s="352"/>
      <c r="FS4" s="352"/>
      <c r="FT4" s="352"/>
      <c r="FU4" s="352"/>
      <c r="FV4" s="352"/>
      <c r="FW4" s="352"/>
      <c r="FX4" s="352"/>
      <c r="FY4" s="352"/>
      <c r="FZ4" s="352"/>
      <c r="GA4" s="352"/>
      <c r="GB4" s="352"/>
      <c r="GC4" s="352"/>
      <c r="GD4" s="352"/>
      <c r="GE4" s="352"/>
      <c r="GF4" s="352"/>
      <c r="GG4" s="352"/>
      <c r="GH4" s="352"/>
      <c r="GI4" s="352"/>
      <c r="GJ4" s="352"/>
      <c r="GK4" s="352"/>
      <c r="GL4" s="352"/>
      <c r="GM4" s="352"/>
      <c r="GN4" s="352"/>
      <c r="GO4" s="352"/>
      <c r="GP4" s="352"/>
      <c r="GQ4" s="352"/>
      <c r="GR4" s="352"/>
      <c r="GS4" s="352"/>
      <c r="GT4" s="352"/>
      <c r="GU4" s="352"/>
      <c r="GV4" s="352"/>
      <c r="GW4" s="352"/>
      <c r="GX4" s="352"/>
      <c r="GY4" s="352"/>
      <c r="GZ4" s="352"/>
      <c r="HA4" s="352"/>
      <c r="HB4" s="352"/>
      <c r="HC4" s="352"/>
      <c r="HD4" s="352"/>
      <c r="HE4" s="352"/>
      <c r="HF4" s="352"/>
      <c r="HG4" s="352"/>
      <c r="HH4" s="352"/>
      <c r="HI4" s="352"/>
      <c r="HJ4" s="352"/>
      <c r="HK4" s="352"/>
      <c r="HL4" s="352"/>
      <c r="HM4" s="352"/>
      <c r="HN4" s="352"/>
      <c r="HO4" s="352"/>
      <c r="HP4" s="352"/>
      <c r="HQ4" s="352"/>
      <c r="HR4" s="352"/>
      <c r="HS4" s="352"/>
      <c r="HT4" s="352"/>
      <c r="HU4" s="352"/>
      <c r="HV4" s="352"/>
      <c r="HW4" s="352"/>
      <c r="HX4" s="352"/>
      <c r="HY4" s="352"/>
      <c r="HZ4" s="352"/>
      <c r="IA4" s="352"/>
      <c r="IB4" s="352"/>
      <c r="IC4" s="352"/>
      <c r="ID4" s="352"/>
      <c r="IE4" s="352"/>
      <c r="IF4" s="352"/>
      <c r="IG4" s="352"/>
      <c r="IH4" s="352"/>
      <c r="II4" s="352"/>
      <c r="IJ4" s="352"/>
      <c r="IK4" s="352"/>
      <c r="IL4" s="352"/>
      <c r="IM4" s="352"/>
      <c r="IN4" s="352"/>
      <c r="IO4" s="352"/>
      <c r="IP4" s="352"/>
      <c r="IQ4" s="352"/>
      <c r="IR4" s="352"/>
      <c r="IS4" s="352"/>
      <c r="IT4" s="352"/>
      <c r="IU4" s="352"/>
      <c r="IV4" s="352"/>
    </row>
    <row r="5" spans="1:256" ht="36" customHeight="1" thickBot="1">
      <c r="A5" s="347"/>
      <c r="B5" s="1518"/>
      <c r="C5" s="1520"/>
      <c r="D5" s="376"/>
      <c r="E5" s="377" t="s">
        <v>232</v>
      </c>
      <c r="F5" s="378" t="s">
        <v>252</v>
      </c>
      <c r="G5" s="379" t="s">
        <v>467</v>
      </c>
      <c r="H5" s="379" t="s">
        <v>349</v>
      </c>
      <c r="I5" s="380" t="s">
        <v>462</v>
      </c>
      <c r="J5" s="381" t="s">
        <v>463</v>
      </c>
      <c r="K5" s="348"/>
      <c r="L5" s="349"/>
      <c r="M5" s="349"/>
      <c r="N5" s="350"/>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51"/>
      <c r="BY5" s="351"/>
      <c r="BZ5" s="351"/>
      <c r="CA5" s="351"/>
      <c r="CB5" s="351"/>
      <c r="CC5" s="351"/>
      <c r="CD5" s="351"/>
      <c r="CE5" s="351"/>
      <c r="CF5" s="351"/>
      <c r="CG5" s="351"/>
      <c r="CH5" s="351"/>
      <c r="CI5" s="351"/>
      <c r="CJ5" s="351"/>
      <c r="CK5" s="351"/>
      <c r="CL5" s="351"/>
      <c r="CM5" s="351"/>
      <c r="CN5" s="351"/>
      <c r="CO5" s="353"/>
      <c r="CP5" s="353"/>
      <c r="CQ5" s="353"/>
      <c r="CR5" s="353"/>
      <c r="CS5" s="353"/>
      <c r="CT5" s="353"/>
      <c r="CU5" s="353"/>
      <c r="CV5" s="353"/>
      <c r="CW5" s="353"/>
      <c r="CX5" s="353"/>
      <c r="CY5" s="353"/>
      <c r="CZ5" s="353"/>
      <c r="DA5" s="353"/>
      <c r="DB5" s="353"/>
      <c r="DC5" s="353"/>
      <c r="DD5" s="353"/>
      <c r="DE5" s="353"/>
      <c r="DF5" s="353"/>
      <c r="DG5" s="353"/>
      <c r="DH5" s="353"/>
      <c r="DI5" s="353"/>
      <c r="DJ5" s="353"/>
      <c r="DK5" s="353"/>
      <c r="DL5" s="353"/>
      <c r="DM5" s="353"/>
      <c r="DN5" s="353"/>
      <c r="DO5" s="353"/>
      <c r="DP5" s="353"/>
      <c r="DQ5" s="353"/>
      <c r="DR5" s="353"/>
      <c r="DS5" s="353"/>
      <c r="DT5" s="353"/>
      <c r="DU5" s="353"/>
      <c r="DV5" s="353"/>
      <c r="DW5" s="353"/>
      <c r="DX5" s="353"/>
      <c r="DY5" s="353"/>
      <c r="DZ5" s="353"/>
      <c r="EA5" s="353"/>
      <c r="EB5" s="353"/>
      <c r="EC5" s="353"/>
      <c r="ED5" s="353"/>
      <c r="EE5" s="353"/>
      <c r="EF5" s="353"/>
      <c r="EG5" s="353"/>
      <c r="EH5" s="353"/>
      <c r="EI5" s="353"/>
      <c r="EJ5" s="353"/>
      <c r="EK5" s="353"/>
      <c r="EL5" s="353"/>
      <c r="EM5" s="353"/>
      <c r="EN5" s="353"/>
      <c r="EO5" s="353"/>
      <c r="EP5" s="353"/>
      <c r="EQ5" s="353"/>
      <c r="ER5" s="353"/>
      <c r="ES5" s="353"/>
      <c r="ET5" s="353"/>
      <c r="EU5" s="353"/>
      <c r="EV5" s="353"/>
      <c r="EW5" s="353"/>
      <c r="EX5" s="353"/>
      <c r="EY5" s="353"/>
      <c r="EZ5" s="353"/>
      <c r="FA5" s="353"/>
      <c r="FB5" s="353"/>
      <c r="FC5" s="353"/>
      <c r="FD5" s="353"/>
      <c r="FE5" s="353"/>
      <c r="FF5" s="353"/>
      <c r="FG5" s="353"/>
      <c r="FH5" s="353"/>
      <c r="FI5" s="353"/>
      <c r="FJ5" s="353"/>
      <c r="FK5" s="353"/>
      <c r="FL5" s="353"/>
      <c r="FM5" s="353"/>
      <c r="FN5" s="353"/>
      <c r="FO5" s="353"/>
      <c r="FP5" s="353"/>
      <c r="FQ5" s="353"/>
      <c r="FR5" s="353"/>
      <c r="FS5" s="353"/>
      <c r="FT5" s="353"/>
      <c r="FU5" s="353"/>
      <c r="FV5" s="353"/>
      <c r="FW5" s="353"/>
      <c r="FX5" s="353"/>
      <c r="FY5" s="353"/>
      <c r="FZ5" s="353"/>
      <c r="GA5" s="353"/>
      <c r="GB5" s="353"/>
      <c r="GC5" s="353"/>
      <c r="GD5" s="353"/>
      <c r="GE5" s="353"/>
      <c r="GF5" s="353"/>
      <c r="GG5" s="353"/>
      <c r="GH5" s="353"/>
      <c r="GI5" s="353"/>
      <c r="GJ5" s="353"/>
      <c r="GK5" s="353"/>
      <c r="GL5" s="353"/>
      <c r="GM5" s="353"/>
      <c r="GN5" s="353"/>
      <c r="GO5" s="353"/>
      <c r="GP5" s="353"/>
      <c r="GQ5" s="353"/>
      <c r="GR5" s="353"/>
      <c r="GS5" s="353"/>
      <c r="GT5" s="353"/>
      <c r="GU5" s="353"/>
      <c r="GV5" s="353"/>
      <c r="GW5" s="353"/>
      <c r="GX5" s="353"/>
      <c r="GY5" s="353"/>
      <c r="GZ5" s="353"/>
      <c r="HA5" s="353"/>
      <c r="HB5" s="353"/>
      <c r="HC5" s="353"/>
      <c r="HD5" s="353"/>
      <c r="HE5" s="353"/>
      <c r="HF5" s="353"/>
      <c r="HG5" s="353"/>
      <c r="HH5" s="353"/>
      <c r="HI5" s="353"/>
      <c r="HJ5" s="353"/>
      <c r="HK5" s="353"/>
      <c r="HL5" s="353"/>
      <c r="HM5" s="353"/>
      <c r="HN5" s="353"/>
      <c r="HO5" s="353"/>
      <c r="HP5" s="353"/>
      <c r="HQ5" s="353"/>
      <c r="HR5" s="353"/>
      <c r="HS5" s="353"/>
      <c r="HT5" s="353"/>
      <c r="HU5" s="353"/>
      <c r="HV5" s="353"/>
      <c r="HW5" s="353"/>
      <c r="HX5" s="353"/>
      <c r="HY5" s="353"/>
      <c r="HZ5" s="353"/>
      <c r="IA5" s="353"/>
      <c r="IB5" s="353"/>
      <c r="IC5" s="353"/>
      <c r="ID5" s="353"/>
      <c r="IE5" s="353"/>
      <c r="IF5" s="353"/>
      <c r="IG5" s="353"/>
      <c r="IH5" s="353"/>
      <c r="II5" s="353"/>
      <c r="IJ5" s="353"/>
      <c r="IK5" s="353"/>
      <c r="IL5" s="353"/>
      <c r="IM5" s="353"/>
      <c r="IN5" s="353"/>
      <c r="IO5" s="353"/>
      <c r="IP5" s="353"/>
      <c r="IQ5" s="353"/>
      <c r="IR5" s="353"/>
      <c r="IS5" s="353"/>
      <c r="IT5" s="353"/>
      <c r="IU5" s="353"/>
      <c r="IV5" s="353"/>
    </row>
    <row r="6" spans="1:256" ht="20.25">
      <c r="A6" s="354"/>
      <c r="B6" s="382" t="s">
        <v>216</v>
      </c>
      <c r="C6" s="386" t="s">
        <v>464</v>
      </c>
      <c r="D6" s="387"/>
      <c r="E6" s="388">
        <f>$D4/12</f>
        <v>734206607.97416675</v>
      </c>
      <c r="F6" s="388">
        <v>102881184494.271</v>
      </c>
      <c r="G6" s="383">
        <f t="shared" ref="G6:G9" si="0">F6/305</f>
        <v>337315358.99760979</v>
      </c>
      <c r="H6" s="388">
        <v>225595965.37000003</v>
      </c>
      <c r="I6" s="384">
        <f>G6+H6</f>
        <v>562911324.36760986</v>
      </c>
      <c r="J6" s="385">
        <f t="shared" ref="J6:J9" si="1">I6-E6</f>
        <v>-171295283.60655689</v>
      </c>
      <c r="K6" s="355"/>
      <c r="L6" s="356"/>
      <c r="M6" s="356"/>
      <c r="N6" s="358"/>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c r="DL6" s="357"/>
      <c r="DM6" s="357"/>
      <c r="DN6" s="357"/>
      <c r="DO6" s="357"/>
      <c r="DP6" s="357"/>
      <c r="DQ6" s="357"/>
      <c r="DR6" s="357"/>
      <c r="DS6" s="357"/>
      <c r="DT6" s="357"/>
      <c r="DU6" s="357"/>
      <c r="DV6" s="357"/>
      <c r="DW6" s="357"/>
      <c r="DX6" s="357"/>
      <c r="DY6" s="357"/>
      <c r="DZ6" s="357"/>
      <c r="EA6" s="357"/>
      <c r="EB6" s="357"/>
      <c r="EC6" s="357"/>
      <c r="ED6" s="357"/>
      <c r="EE6" s="357"/>
      <c r="EF6" s="357"/>
      <c r="EG6" s="357"/>
      <c r="EH6" s="357"/>
      <c r="EI6" s="357"/>
      <c r="EJ6" s="357"/>
      <c r="EK6" s="357"/>
      <c r="EL6" s="357"/>
      <c r="EM6" s="357"/>
      <c r="EN6" s="357"/>
      <c r="EO6" s="357"/>
      <c r="EP6" s="357"/>
      <c r="EQ6" s="357"/>
      <c r="ER6" s="357"/>
      <c r="ES6" s="357"/>
      <c r="ET6" s="357"/>
      <c r="EU6" s="357"/>
      <c r="EV6" s="357"/>
      <c r="EW6" s="357"/>
      <c r="EX6" s="357"/>
      <c r="EY6" s="357"/>
      <c r="EZ6" s="357"/>
      <c r="FA6" s="357"/>
      <c r="FB6" s="357"/>
      <c r="FC6" s="357"/>
      <c r="FD6" s="357"/>
      <c r="FE6" s="357"/>
      <c r="FF6" s="357"/>
      <c r="FG6" s="357"/>
      <c r="FH6" s="357"/>
      <c r="FI6" s="357"/>
      <c r="FJ6" s="357"/>
      <c r="FK6" s="357"/>
      <c r="FL6" s="357"/>
      <c r="FM6" s="357"/>
      <c r="FN6" s="357"/>
      <c r="FO6" s="357"/>
      <c r="FP6" s="357"/>
      <c r="FQ6" s="357"/>
      <c r="FR6" s="357"/>
      <c r="FS6" s="357"/>
      <c r="FT6" s="357"/>
      <c r="FU6" s="357"/>
      <c r="FV6" s="357"/>
      <c r="FW6" s="357"/>
      <c r="FX6" s="357"/>
      <c r="FY6" s="357"/>
      <c r="FZ6" s="357"/>
      <c r="GA6" s="357"/>
      <c r="GB6" s="357"/>
      <c r="GC6" s="357"/>
      <c r="GD6" s="357"/>
      <c r="GE6" s="357"/>
      <c r="GF6" s="357"/>
      <c r="GG6" s="357"/>
      <c r="GH6" s="357"/>
      <c r="GI6" s="357"/>
      <c r="GJ6" s="357"/>
      <c r="GK6" s="357"/>
      <c r="GL6" s="357"/>
      <c r="GM6" s="357"/>
      <c r="GN6" s="357"/>
      <c r="GO6" s="357"/>
      <c r="GP6" s="357"/>
      <c r="GQ6" s="357"/>
      <c r="GR6" s="357"/>
      <c r="GS6" s="357"/>
      <c r="GT6" s="357"/>
      <c r="GU6" s="357"/>
      <c r="GV6" s="357"/>
      <c r="GW6" s="357"/>
      <c r="GX6" s="357"/>
      <c r="GY6" s="357"/>
      <c r="GZ6" s="357"/>
      <c r="HA6" s="357"/>
      <c r="HB6" s="357"/>
      <c r="HC6" s="357"/>
      <c r="HD6" s="357"/>
      <c r="HE6" s="357"/>
      <c r="HF6" s="357"/>
      <c r="HG6" s="357"/>
      <c r="HH6" s="357"/>
      <c r="HI6" s="357"/>
      <c r="HJ6" s="357"/>
      <c r="HK6" s="357"/>
      <c r="HL6" s="357"/>
      <c r="HM6" s="357"/>
      <c r="HN6" s="357"/>
      <c r="HO6" s="357"/>
      <c r="HP6" s="357"/>
      <c r="HQ6" s="357"/>
      <c r="HR6" s="357"/>
      <c r="HS6" s="357"/>
      <c r="HT6" s="357"/>
      <c r="HU6" s="357"/>
      <c r="HV6" s="357"/>
      <c r="HW6" s="357"/>
      <c r="HX6" s="357"/>
      <c r="HY6" s="357"/>
      <c r="HZ6" s="357"/>
      <c r="IA6" s="357"/>
      <c r="IB6" s="357"/>
      <c r="IC6" s="357"/>
      <c r="ID6" s="357"/>
      <c r="IE6" s="357"/>
      <c r="IF6" s="357"/>
      <c r="IG6" s="357"/>
      <c r="IH6" s="357"/>
      <c r="II6" s="357"/>
      <c r="IJ6" s="357"/>
      <c r="IK6" s="357"/>
      <c r="IL6" s="357"/>
      <c r="IM6" s="357"/>
      <c r="IN6" s="357"/>
      <c r="IO6" s="357"/>
      <c r="IP6" s="357"/>
      <c r="IQ6" s="357"/>
      <c r="IR6" s="357"/>
      <c r="IS6" s="357"/>
      <c r="IT6" s="357"/>
      <c r="IU6" s="357"/>
      <c r="IV6" s="357"/>
    </row>
    <row r="7" spans="1:256" ht="20.25">
      <c r="A7" s="354"/>
      <c r="B7" s="382" t="s">
        <v>217</v>
      </c>
      <c r="C7" s="386" t="s">
        <v>464</v>
      </c>
      <c r="D7" s="387"/>
      <c r="E7" s="388">
        <v>734206607.97416675</v>
      </c>
      <c r="F7" s="388">
        <v>135628668354.64799</v>
      </c>
      <c r="G7" s="383">
        <f t="shared" si="0"/>
        <v>444684158.53982949</v>
      </c>
      <c r="H7" s="388">
        <v>316835413.19</v>
      </c>
      <c r="I7" s="384">
        <f t="shared" ref="I7:I10" si="2">G7+H7</f>
        <v>761519571.72982955</v>
      </c>
      <c r="J7" s="385">
        <f t="shared" si="1"/>
        <v>27312963.755662799</v>
      </c>
      <c r="K7" s="355"/>
      <c r="L7" s="356"/>
      <c r="M7" s="356"/>
      <c r="N7" s="358"/>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c r="EF7" s="357"/>
      <c r="EG7" s="357"/>
      <c r="EH7" s="357"/>
      <c r="EI7" s="357"/>
      <c r="EJ7" s="357"/>
      <c r="EK7" s="357"/>
      <c r="EL7" s="357"/>
      <c r="EM7" s="357"/>
      <c r="EN7" s="357"/>
      <c r="EO7" s="357"/>
      <c r="EP7" s="357"/>
      <c r="EQ7" s="357"/>
      <c r="ER7" s="357"/>
      <c r="ES7" s="357"/>
      <c r="ET7" s="357"/>
      <c r="EU7" s="357"/>
      <c r="EV7" s="357"/>
      <c r="EW7" s="357"/>
      <c r="EX7" s="357"/>
      <c r="EY7" s="357"/>
      <c r="EZ7" s="357"/>
      <c r="FA7" s="357"/>
      <c r="FB7" s="357"/>
      <c r="FC7" s="357"/>
      <c r="FD7" s="357"/>
      <c r="FE7" s="357"/>
      <c r="FF7" s="357"/>
      <c r="FG7" s="357"/>
      <c r="FH7" s="357"/>
      <c r="FI7" s="357"/>
      <c r="FJ7" s="357"/>
      <c r="FK7" s="357"/>
      <c r="FL7" s="357"/>
      <c r="FM7" s="357"/>
      <c r="FN7" s="357"/>
      <c r="FO7" s="357"/>
      <c r="FP7" s="357"/>
      <c r="FQ7" s="357"/>
      <c r="FR7" s="357"/>
      <c r="FS7" s="357"/>
      <c r="FT7" s="357"/>
      <c r="FU7" s="357"/>
      <c r="FV7" s="357"/>
      <c r="FW7" s="357"/>
      <c r="FX7" s="357"/>
      <c r="FY7" s="357"/>
      <c r="FZ7" s="357"/>
      <c r="GA7" s="357"/>
      <c r="GB7" s="357"/>
      <c r="GC7" s="357"/>
      <c r="GD7" s="357"/>
      <c r="GE7" s="357"/>
      <c r="GF7" s="357"/>
      <c r="GG7" s="357"/>
      <c r="GH7" s="357"/>
      <c r="GI7" s="357"/>
      <c r="GJ7" s="357"/>
      <c r="GK7" s="357"/>
      <c r="GL7" s="357"/>
      <c r="GM7" s="357"/>
      <c r="GN7" s="357"/>
      <c r="GO7" s="357"/>
      <c r="GP7" s="357"/>
      <c r="GQ7" s="357"/>
      <c r="GR7" s="357"/>
      <c r="GS7" s="357"/>
      <c r="GT7" s="357"/>
      <c r="GU7" s="357"/>
      <c r="GV7" s="357"/>
      <c r="GW7" s="357"/>
      <c r="GX7" s="357"/>
      <c r="GY7" s="357"/>
      <c r="GZ7" s="357"/>
      <c r="HA7" s="357"/>
      <c r="HB7" s="357"/>
      <c r="HC7" s="357"/>
      <c r="HD7" s="357"/>
      <c r="HE7" s="357"/>
      <c r="HF7" s="357"/>
      <c r="HG7" s="357"/>
      <c r="HH7" s="357"/>
      <c r="HI7" s="357"/>
      <c r="HJ7" s="357"/>
      <c r="HK7" s="357"/>
      <c r="HL7" s="357"/>
      <c r="HM7" s="357"/>
      <c r="HN7" s="357"/>
      <c r="HO7" s="357"/>
      <c r="HP7" s="357"/>
      <c r="HQ7" s="357"/>
      <c r="HR7" s="357"/>
      <c r="HS7" s="357"/>
      <c r="HT7" s="357"/>
      <c r="HU7" s="357"/>
      <c r="HV7" s="357"/>
      <c r="HW7" s="357"/>
      <c r="HX7" s="357"/>
      <c r="HY7" s="357"/>
      <c r="HZ7" s="357"/>
      <c r="IA7" s="357"/>
      <c r="IB7" s="357"/>
      <c r="IC7" s="357"/>
      <c r="ID7" s="357"/>
      <c r="IE7" s="357"/>
      <c r="IF7" s="357"/>
      <c r="IG7" s="357"/>
      <c r="IH7" s="357"/>
      <c r="II7" s="357"/>
      <c r="IJ7" s="357"/>
      <c r="IK7" s="357"/>
      <c r="IL7" s="357"/>
      <c r="IM7" s="357"/>
      <c r="IN7" s="357"/>
      <c r="IO7" s="357"/>
      <c r="IP7" s="357"/>
      <c r="IQ7" s="357"/>
      <c r="IR7" s="357"/>
      <c r="IS7" s="357"/>
      <c r="IT7" s="357"/>
      <c r="IU7" s="357"/>
      <c r="IV7" s="357"/>
    </row>
    <row r="8" spans="1:256" ht="20.25">
      <c r="A8" s="354"/>
      <c r="B8" s="382" t="s">
        <v>218</v>
      </c>
      <c r="C8" s="386" t="s">
        <v>464</v>
      </c>
      <c r="D8" s="387"/>
      <c r="E8" s="388">
        <v>734206607.97416675</v>
      </c>
      <c r="F8" s="388">
        <v>115343804358.19501</v>
      </c>
      <c r="G8" s="383">
        <f t="shared" si="0"/>
        <v>378176407.73178691</v>
      </c>
      <c r="H8" s="388">
        <v>300732705.51999998</v>
      </c>
      <c r="I8" s="384">
        <f t="shared" si="2"/>
        <v>678909113.25178695</v>
      </c>
      <c r="J8" s="385">
        <f t="shared" si="1"/>
        <v>-55297494.722379804</v>
      </c>
      <c r="K8" s="355"/>
      <c r="L8" s="356"/>
      <c r="M8" s="356"/>
      <c r="N8" s="358"/>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c r="DF8" s="357"/>
      <c r="DG8" s="357"/>
      <c r="DH8" s="357"/>
      <c r="DI8" s="357"/>
      <c r="DJ8" s="357"/>
      <c r="DK8" s="357"/>
      <c r="DL8" s="357"/>
      <c r="DM8" s="357"/>
      <c r="DN8" s="357"/>
      <c r="DO8" s="357"/>
      <c r="DP8" s="357"/>
      <c r="DQ8" s="357"/>
      <c r="DR8" s="357"/>
      <c r="DS8" s="357"/>
      <c r="DT8" s="357"/>
      <c r="DU8" s="357"/>
      <c r="DV8" s="357"/>
      <c r="DW8" s="357"/>
      <c r="DX8" s="357"/>
      <c r="DY8" s="357"/>
      <c r="DZ8" s="357"/>
      <c r="EA8" s="357"/>
      <c r="EB8" s="357"/>
      <c r="EC8" s="357"/>
      <c r="ED8" s="357"/>
      <c r="EE8" s="357"/>
      <c r="EF8" s="357"/>
      <c r="EG8" s="357"/>
      <c r="EH8" s="357"/>
      <c r="EI8" s="357"/>
      <c r="EJ8" s="357"/>
      <c r="EK8" s="357"/>
      <c r="EL8" s="357"/>
      <c r="EM8" s="357"/>
      <c r="EN8" s="357"/>
      <c r="EO8" s="357"/>
      <c r="EP8" s="357"/>
      <c r="EQ8" s="357"/>
      <c r="ER8" s="357"/>
      <c r="ES8" s="357"/>
      <c r="ET8" s="357"/>
      <c r="EU8" s="357"/>
      <c r="EV8" s="357"/>
      <c r="EW8" s="357"/>
      <c r="EX8" s="357"/>
      <c r="EY8" s="357"/>
      <c r="EZ8" s="357"/>
      <c r="FA8" s="357"/>
      <c r="FB8" s="357"/>
      <c r="FC8" s="357"/>
      <c r="FD8" s="357"/>
      <c r="FE8" s="357"/>
      <c r="FF8" s="357"/>
      <c r="FG8" s="357"/>
      <c r="FH8" s="357"/>
      <c r="FI8" s="357"/>
      <c r="FJ8" s="357"/>
      <c r="FK8" s="357"/>
      <c r="FL8" s="357"/>
      <c r="FM8" s="357"/>
      <c r="FN8" s="357"/>
      <c r="FO8" s="357"/>
      <c r="FP8" s="357"/>
      <c r="FQ8" s="357"/>
      <c r="FR8" s="357"/>
      <c r="FS8" s="357"/>
      <c r="FT8" s="357"/>
      <c r="FU8" s="357"/>
      <c r="FV8" s="357"/>
      <c r="FW8" s="357"/>
      <c r="FX8" s="357"/>
      <c r="FY8" s="357"/>
      <c r="FZ8" s="357"/>
      <c r="GA8" s="357"/>
      <c r="GB8" s="357"/>
      <c r="GC8" s="357"/>
      <c r="GD8" s="357"/>
      <c r="GE8" s="357"/>
      <c r="GF8" s="357"/>
      <c r="GG8" s="357"/>
      <c r="GH8" s="357"/>
      <c r="GI8" s="357"/>
      <c r="GJ8" s="357"/>
      <c r="GK8" s="357"/>
      <c r="GL8" s="357"/>
      <c r="GM8" s="357"/>
      <c r="GN8" s="357"/>
      <c r="GO8" s="357"/>
      <c r="GP8" s="357"/>
      <c r="GQ8" s="357"/>
      <c r="GR8" s="357"/>
      <c r="GS8" s="357"/>
      <c r="GT8" s="357"/>
      <c r="GU8" s="357"/>
      <c r="GV8" s="357"/>
      <c r="GW8" s="357"/>
      <c r="GX8" s="357"/>
      <c r="GY8" s="357"/>
      <c r="GZ8" s="357"/>
      <c r="HA8" s="357"/>
      <c r="HB8" s="357"/>
      <c r="HC8" s="357"/>
      <c r="HD8" s="357"/>
      <c r="HE8" s="357"/>
      <c r="HF8" s="357"/>
      <c r="HG8" s="357"/>
      <c r="HH8" s="357"/>
      <c r="HI8" s="357"/>
      <c r="HJ8" s="357"/>
      <c r="HK8" s="357"/>
      <c r="HL8" s="357"/>
      <c r="HM8" s="357"/>
      <c r="HN8" s="357"/>
      <c r="HO8" s="357"/>
      <c r="HP8" s="357"/>
      <c r="HQ8" s="357"/>
      <c r="HR8" s="357"/>
      <c r="HS8" s="357"/>
      <c r="HT8" s="357"/>
      <c r="HU8" s="357"/>
      <c r="HV8" s="357"/>
      <c r="HW8" s="357"/>
      <c r="HX8" s="357"/>
      <c r="HY8" s="357"/>
      <c r="HZ8" s="357"/>
      <c r="IA8" s="357"/>
      <c r="IB8" s="357"/>
      <c r="IC8" s="357"/>
      <c r="ID8" s="357"/>
      <c r="IE8" s="357"/>
      <c r="IF8" s="357"/>
      <c r="IG8" s="357"/>
      <c r="IH8" s="357"/>
      <c r="II8" s="357"/>
      <c r="IJ8" s="357"/>
      <c r="IK8" s="357"/>
      <c r="IL8" s="357"/>
      <c r="IM8" s="357"/>
      <c r="IN8" s="357"/>
      <c r="IO8" s="357"/>
      <c r="IP8" s="357"/>
      <c r="IQ8" s="357"/>
      <c r="IR8" s="357"/>
      <c r="IS8" s="357"/>
      <c r="IT8" s="357"/>
      <c r="IU8" s="357"/>
      <c r="IV8" s="357"/>
    </row>
    <row r="9" spans="1:256" ht="20.25">
      <c r="A9" s="354"/>
      <c r="B9" s="382" t="s">
        <v>219</v>
      </c>
      <c r="C9" s="386" t="s">
        <v>464</v>
      </c>
      <c r="D9" s="387"/>
      <c r="E9" s="388">
        <v>734206607.97416675</v>
      </c>
      <c r="F9" s="388">
        <v>15577209148.139099</v>
      </c>
      <c r="G9" s="383">
        <f t="shared" si="0"/>
        <v>51072816.879144587</v>
      </c>
      <c r="H9" s="388">
        <v>368006755.13999999</v>
      </c>
      <c r="I9" s="384">
        <f t="shared" si="2"/>
        <v>419079572.01914459</v>
      </c>
      <c r="J9" s="385">
        <f t="shared" si="1"/>
        <v>-315127035.95502216</v>
      </c>
      <c r="K9" s="355"/>
      <c r="L9" s="356"/>
      <c r="M9" s="356"/>
      <c r="N9" s="358"/>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357"/>
      <c r="DG9" s="357"/>
      <c r="DH9" s="357"/>
      <c r="DI9" s="357"/>
      <c r="DJ9" s="357"/>
      <c r="DK9" s="357"/>
      <c r="DL9" s="357"/>
      <c r="DM9" s="357"/>
      <c r="DN9" s="357"/>
      <c r="DO9" s="357"/>
      <c r="DP9" s="357"/>
      <c r="DQ9" s="357"/>
      <c r="DR9" s="357"/>
      <c r="DS9" s="357"/>
      <c r="DT9" s="357"/>
      <c r="DU9" s="357"/>
      <c r="DV9" s="357"/>
      <c r="DW9" s="357"/>
      <c r="DX9" s="357"/>
      <c r="DY9" s="357"/>
      <c r="DZ9" s="357"/>
      <c r="EA9" s="357"/>
      <c r="EB9" s="357"/>
      <c r="EC9" s="357"/>
      <c r="ED9" s="357"/>
      <c r="EE9" s="357"/>
      <c r="EF9" s="357"/>
      <c r="EG9" s="357"/>
      <c r="EH9" s="357"/>
      <c r="EI9" s="357"/>
      <c r="EJ9" s="357"/>
      <c r="EK9" s="357"/>
      <c r="EL9" s="357"/>
      <c r="EM9" s="357"/>
      <c r="EN9" s="357"/>
      <c r="EO9" s="357"/>
      <c r="EP9" s="357"/>
      <c r="EQ9" s="357"/>
      <c r="ER9" s="357"/>
      <c r="ES9" s="357"/>
      <c r="ET9" s="357"/>
      <c r="EU9" s="357"/>
      <c r="EV9" s="357"/>
      <c r="EW9" s="357"/>
      <c r="EX9" s="357"/>
      <c r="EY9" s="357"/>
      <c r="EZ9" s="357"/>
      <c r="FA9" s="357"/>
      <c r="FB9" s="357"/>
      <c r="FC9" s="357"/>
      <c r="FD9" s="357"/>
      <c r="FE9" s="357"/>
      <c r="FF9" s="357"/>
      <c r="FG9" s="357"/>
      <c r="FH9" s="357"/>
      <c r="FI9" s="357"/>
      <c r="FJ9" s="357"/>
      <c r="FK9" s="357"/>
      <c r="FL9" s="357"/>
      <c r="FM9" s="357"/>
      <c r="FN9" s="357"/>
      <c r="FO9" s="357"/>
      <c r="FP9" s="357"/>
      <c r="FQ9" s="357"/>
      <c r="FR9" s="357"/>
      <c r="FS9" s="357"/>
      <c r="FT9" s="357"/>
      <c r="FU9" s="357"/>
      <c r="FV9" s="357"/>
      <c r="FW9" s="357"/>
      <c r="FX9" s="357"/>
      <c r="FY9" s="357"/>
      <c r="FZ9" s="357"/>
      <c r="GA9" s="357"/>
      <c r="GB9" s="357"/>
      <c r="GC9" s="357"/>
      <c r="GD9" s="357"/>
      <c r="GE9" s="357"/>
      <c r="GF9" s="357"/>
      <c r="GG9" s="357"/>
      <c r="GH9" s="357"/>
      <c r="GI9" s="357"/>
      <c r="GJ9" s="357"/>
      <c r="GK9" s="357"/>
      <c r="GL9" s="357"/>
      <c r="GM9" s="357"/>
      <c r="GN9" s="357"/>
      <c r="GO9" s="357"/>
      <c r="GP9" s="357"/>
      <c r="GQ9" s="357"/>
      <c r="GR9" s="357"/>
      <c r="GS9" s="357"/>
      <c r="GT9" s="357"/>
      <c r="GU9" s="357"/>
      <c r="GV9" s="357"/>
      <c r="GW9" s="357"/>
      <c r="GX9" s="357"/>
      <c r="GY9" s="357"/>
      <c r="GZ9" s="357"/>
      <c r="HA9" s="357"/>
      <c r="HB9" s="357"/>
      <c r="HC9" s="357"/>
      <c r="HD9" s="357"/>
      <c r="HE9" s="357"/>
      <c r="HF9" s="357"/>
      <c r="HG9" s="357"/>
      <c r="HH9" s="357"/>
      <c r="HI9" s="357"/>
      <c r="HJ9" s="357"/>
      <c r="HK9" s="357"/>
      <c r="HL9" s="357"/>
      <c r="HM9" s="357"/>
      <c r="HN9" s="357"/>
      <c r="HO9" s="357"/>
      <c r="HP9" s="357"/>
      <c r="HQ9" s="357"/>
      <c r="HR9" s="357"/>
      <c r="HS9" s="357"/>
      <c r="HT9" s="357"/>
      <c r="HU9" s="357"/>
      <c r="HV9" s="357"/>
      <c r="HW9" s="357"/>
      <c r="HX9" s="357"/>
      <c r="HY9" s="357"/>
      <c r="HZ9" s="357"/>
      <c r="IA9" s="357"/>
      <c r="IB9" s="357"/>
      <c r="IC9" s="357"/>
      <c r="ID9" s="357"/>
      <c r="IE9" s="357"/>
      <c r="IF9" s="357"/>
      <c r="IG9" s="357"/>
      <c r="IH9" s="357"/>
      <c r="II9" s="357"/>
      <c r="IJ9" s="357"/>
      <c r="IK9" s="357"/>
      <c r="IL9" s="357"/>
      <c r="IM9" s="357"/>
      <c r="IN9" s="357"/>
      <c r="IO9" s="357"/>
      <c r="IP9" s="357"/>
      <c r="IQ9" s="357"/>
      <c r="IR9" s="357"/>
      <c r="IS9" s="357"/>
      <c r="IT9" s="357"/>
      <c r="IU9" s="357"/>
      <c r="IV9" s="357"/>
    </row>
    <row r="10" spans="1:256" ht="20.25">
      <c r="A10" s="354"/>
      <c r="B10" s="382" t="s">
        <v>220</v>
      </c>
      <c r="C10" s="386" t="s">
        <v>464</v>
      </c>
      <c r="D10" s="387"/>
      <c r="E10" s="388">
        <v>734206607.97416675</v>
      </c>
      <c r="F10" s="388">
        <v>988990794.32000005</v>
      </c>
      <c r="G10" s="383">
        <f t="shared" ref="G10:G13" si="3">F10/305</f>
        <v>3242592.7682622951</v>
      </c>
      <c r="H10" s="388">
        <v>379018379.65812731</v>
      </c>
      <c r="I10" s="384">
        <f t="shared" si="2"/>
        <v>382260972.42638958</v>
      </c>
      <c r="J10" s="385">
        <f t="shared" ref="J10:J13" si="4">I10-E10</f>
        <v>-351945635.54777718</v>
      </c>
      <c r="K10" s="355"/>
      <c r="L10" s="356"/>
      <c r="M10" s="356"/>
      <c r="N10" s="358"/>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c r="DF10" s="357"/>
      <c r="DG10" s="357"/>
      <c r="DH10" s="357"/>
      <c r="DI10" s="357"/>
      <c r="DJ10" s="357"/>
      <c r="DK10" s="357"/>
      <c r="DL10" s="357"/>
      <c r="DM10" s="357"/>
      <c r="DN10" s="357"/>
      <c r="DO10" s="357"/>
      <c r="DP10" s="357"/>
      <c r="DQ10" s="357"/>
      <c r="DR10" s="357"/>
      <c r="DS10" s="357"/>
      <c r="DT10" s="357"/>
      <c r="DU10" s="357"/>
      <c r="DV10" s="357"/>
      <c r="DW10" s="357"/>
      <c r="DX10" s="357"/>
      <c r="DY10" s="357"/>
      <c r="DZ10" s="357"/>
      <c r="EA10" s="357"/>
      <c r="EB10" s="357"/>
      <c r="EC10" s="357"/>
      <c r="ED10" s="357"/>
      <c r="EE10" s="357"/>
      <c r="EF10" s="357"/>
      <c r="EG10" s="357"/>
      <c r="EH10" s="357"/>
      <c r="EI10" s="357"/>
      <c r="EJ10" s="357"/>
      <c r="EK10" s="357"/>
      <c r="EL10" s="357"/>
      <c r="EM10" s="357"/>
      <c r="EN10" s="357"/>
      <c r="EO10" s="357"/>
      <c r="EP10" s="357"/>
      <c r="EQ10" s="357"/>
      <c r="ER10" s="357"/>
      <c r="ES10" s="357"/>
      <c r="ET10" s="357"/>
      <c r="EU10" s="357"/>
      <c r="EV10" s="357"/>
      <c r="EW10" s="357"/>
      <c r="EX10" s="357"/>
      <c r="EY10" s="357"/>
      <c r="EZ10" s="357"/>
      <c r="FA10" s="357"/>
      <c r="FB10" s="357"/>
      <c r="FC10" s="357"/>
      <c r="FD10" s="357"/>
      <c r="FE10" s="357"/>
      <c r="FF10" s="357"/>
      <c r="FG10" s="357"/>
      <c r="FH10" s="357"/>
      <c r="FI10" s="357"/>
      <c r="FJ10" s="357"/>
      <c r="FK10" s="357"/>
      <c r="FL10" s="357"/>
      <c r="FM10" s="357"/>
      <c r="FN10" s="357"/>
      <c r="FO10" s="357"/>
      <c r="FP10" s="357"/>
      <c r="FQ10" s="357"/>
      <c r="FR10" s="357"/>
      <c r="FS10" s="357"/>
      <c r="FT10" s="357"/>
      <c r="FU10" s="357"/>
      <c r="FV10" s="357"/>
      <c r="FW10" s="357"/>
      <c r="FX10" s="357"/>
      <c r="FY10" s="357"/>
      <c r="FZ10" s="357"/>
      <c r="GA10" s="357"/>
      <c r="GB10" s="357"/>
      <c r="GC10" s="357"/>
      <c r="GD10" s="357"/>
      <c r="GE10" s="357"/>
      <c r="GF10" s="357"/>
      <c r="GG10" s="357"/>
      <c r="GH10" s="357"/>
      <c r="GI10" s="357"/>
      <c r="GJ10" s="357"/>
      <c r="GK10" s="357"/>
      <c r="GL10" s="357"/>
      <c r="GM10" s="357"/>
      <c r="GN10" s="357"/>
      <c r="GO10" s="357"/>
      <c r="GP10" s="357"/>
      <c r="GQ10" s="357"/>
      <c r="GR10" s="357"/>
      <c r="GS10" s="357"/>
      <c r="GT10" s="357"/>
      <c r="GU10" s="357"/>
      <c r="GV10" s="357"/>
      <c r="GW10" s="357"/>
      <c r="GX10" s="357"/>
      <c r="GY10" s="357"/>
      <c r="GZ10" s="357"/>
      <c r="HA10" s="357"/>
      <c r="HB10" s="357"/>
      <c r="HC10" s="357"/>
      <c r="HD10" s="357"/>
      <c r="HE10" s="357"/>
      <c r="HF10" s="357"/>
      <c r="HG10" s="357"/>
      <c r="HH10" s="357"/>
      <c r="HI10" s="357"/>
      <c r="HJ10" s="357"/>
      <c r="HK10" s="357"/>
      <c r="HL10" s="357"/>
      <c r="HM10" s="357"/>
      <c r="HN10" s="357"/>
      <c r="HO10" s="357"/>
      <c r="HP10" s="357"/>
      <c r="HQ10" s="357"/>
      <c r="HR10" s="357"/>
      <c r="HS10" s="357"/>
      <c r="HT10" s="357"/>
      <c r="HU10" s="357"/>
      <c r="HV10" s="357"/>
      <c r="HW10" s="357"/>
      <c r="HX10" s="357"/>
      <c r="HY10" s="357"/>
      <c r="HZ10" s="357"/>
      <c r="IA10" s="357"/>
      <c r="IB10" s="357"/>
      <c r="IC10" s="357"/>
      <c r="ID10" s="357"/>
      <c r="IE10" s="357"/>
      <c r="IF10" s="357"/>
      <c r="IG10" s="357"/>
      <c r="IH10" s="357"/>
      <c r="II10" s="357"/>
      <c r="IJ10" s="357"/>
      <c r="IK10" s="357"/>
      <c r="IL10" s="357"/>
      <c r="IM10" s="357"/>
      <c r="IN10" s="357"/>
      <c r="IO10" s="357"/>
      <c r="IP10" s="357"/>
      <c r="IQ10" s="357"/>
      <c r="IR10" s="357"/>
      <c r="IS10" s="357"/>
      <c r="IT10" s="357"/>
      <c r="IU10" s="357"/>
      <c r="IV10" s="357"/>
    </row>
    <row r="11" spans="1:256" ht="20.25">
      <c r="A11" s="354"/>
      <c r="B11" s="382" t="s">
        <v>64</v>
      </c>
      <c r="C11" s="386" t="s">
        <v>464</v>
      </c>
      <c r="D11" s="387"/>
      <c r="E11" s="388"/>
      <c r="F11" s="388"/>
      <c r="G11" s="383">
        <f t="shared" si="3"/>
        <v>0</v>
      </c>
      <c r="H11" s="388"/>
      <c r="I11" s="384"/>
      <c r="J11" s="385">
        <f t="shared" si="4"/>
        <v>0</v>
      </c>
      <c r="K11" s="355"/>
      <c r="L11" s="356"/>
      <c r="M11" s="356"/>
      <c r="N11" s="358"/>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c r="EO11" s="357"/>
      <c r="EP11" s="357"/>
      <c r="EQ11" s="357"/>
      <c r="ER11" s="357"/>
      <c r="ES11" s="357"/>
      <c r="ET11" s="357"/>
      <c r="EU11" s="357"/>
      <c r="EV11" s="357"/>
      <c r="EW11" s="357"/>
      <c r="EX11" s="357"/>
      <c r="EY11" s="357"/>
      <c r="EZ11" s="357"/>
      <c r="FA11" s="357"/>
      <c r="FB11" s="357"/>
      <c r="FC11" s="357"/>
      <c r="FD11" s="357"/>
      <c r="FE11" s="357"/>
      <c r="FF11" s="357"/>
      <c r="FG11" s="357"/>
      <c r="FH11" s="357"/>
      <c r="FI11" s="357"/>
      <c r="FJ11" s="357"/>
      <c r="FK11" s="357"/>
      <c r="FL11" s="357"/>
      <c r="FM11" s="357"/>
      <c r="FN11" s="357"/>
      <c r="FO11" s="357"/>
      <c r="FP11" s="357"/>
      <c r="FQ11" s="357"/>
      <c r="FR11" s="357"/>
      <c r="FS11" s="357"/>
      <c r="FT11" s="357"/>
      <c r="FU11" s="357"/>
      <c r="FV11" s="357"/>
      <c r="FW11" s="357"/>
      <c r="FX11" s="357"/>
      <c r="FY11" s="357"/>
      <c r="FZ11" s="357"/>
      <c r="GA11" s="357"/>
      <c r="GB11" s="357"/>
      <c r="GC11" s="357"/>
      <c r="GD11" s="357"/>
      <c r="GE11" s="357"/>
      <c r="GF11" s="357"/>
      <c r="GG11" s="357"/>
      <c r="GH11" s="357"/>
      <c r="GI11" s="357"/>
      <c r="GJ11" s="357"/>
      <c r="GK11" s="357"/>
      <c r="GL11" s="357"/>
      <c r="GM11" s="357"/>
      <c r="GN11" s="357"/>
      <c r="GO11" s="357"/>
      <c r="GP11" s="357"/>
      <c r="GQ11" s="357"/>
      <c r="GR11" s="357"/>
      <c r="GS11" s="357"/>
      <c r="GT11" s="357"/>
      <c r="GU11" s="357"/>
      <c r="GV11" s="357"/>
      <c r="GW11" s="357"/>
      <c r="GX11" s="357"/>
      <c r="GY11" s="357"/>
      <c r="GZ11" s="357"/>
      <c r="HA11" s="357"/>
      <c r="HB11" s="357"/>
      <c r="HC11" s="357"/>
      <c r="HD11" s="357"/>
      <c r="HE11" s="357"/>
      <c r="HF11" s="357"/>
      <c r="HG11" s="357"/>
      <c r="HH11" s="357"/>
      <c r="HI11" s="357"/>
      <c r="HJ11" s="357"/>
      <c r="HK11" s="357"/>
      <c r="HL11" s="357"/>
      <c r="HM11" s="357"/>
      <c r="HN11" s="357"/>
      <c r="HO11" s="357"/>
      <c r="HP11" s="357"/>
      <c r="HQ11" s="357"/>
      <c r="HR11" s="357"/>
      <c r="HS11" s="357"/>
      <c r="HT11" s="357"/>
      <c r="HU11" s="357"/>
      <c r="HV11" s="357"/>
      <c r="HW11" s="357"/>
      <c r="HX11" s="357"/>
      <c r="HY11" s="357"/>
      <c r="HZ11" s="357"/>
      <c r="IA11" s="357"/>
      <c r="IB11" s="357"/>
      <c r="IC11" s="357"/>
      <c r="ID11" s="357"/>
      <c r="IE11" s="357"/>
      <c r="IF11" s="357"/>
      <c r="IG11" s="357"/>
      <c r="IH11" s="357"/>
      <c r="II11" s="357"/>
      <c r="IJ11" s="357"/>
      <c r="IK11" s="357"/>
      <c r="IL11" s="357"/>
      <c r="IM11" s="357"/>
      <c r="IN11" s="357"/>
      <c r="IO11" s="357"/>
      <c r="IP11" s="357"/>
      <c r="IQ11" s="357"/>
      <c r="IR11" s="357"/>
      <c r="IS11" s="357"/>
      <c r="IT11" s="357"/>
      <c r="IU11" s="357"/>
      <c r="IV11" s="357"/>
    </row>
    <row r="12" spans="1:256" ht="20.25">
      <c r="A12" s="354"/>
      <c r="B12" s="382" t="s">
        <v>221</v>
      </c>
      <c r="C12" s="386" t="s">
        <v>464</v>
      </c>
      <c r="D12" s="387"/>
      <c r="E12" s="388"/>
      <c r="F12" s="388"/>
      <c r="G12" s="383">
        <f t="shared" si="3"/>
        <v>0</v>
      </c>
      <c r="H12" s="388"/>
      <c r="I12" s="384"/>
      <c r="J12" s="385">
        <f t="shared" si="4"/>
        <v>0</v>
      </c>
      <c r="K12" s="355"/>
      <c r="L12" s="356"/>
      <c r="M12" s="356"/>
      <c r="N12" s="358"/>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c r="DF12" s="357"/>
      <c r="DG12" s="357"/>
      <c r="DH12" s="357"/>
      <c r="DI12" s="357"/>
      <c r="DJ12" s="357"/>
      <c r="DK12" s="357"/>
      <c r="DL12" s="357"/>
      <c r="DM12" s="357"/>
      <c r="DN12" s="357"/>
      <c r="DO12" s="357"/>
      <c r="DP12" s="357"/>
      <c r="DQ12" s="357"/>
      <c r="DR12" s="357"/>
      <c r="DS12" s="357"/>
      <c r="DT12" s="357"/>
      <c r="DU12" s="357"/>
      <c r="DV12" s="357"/>
      <c r="DW12" s="357"/>
      <c r="DX12" s="357"/>
      <c r="DY12" s="357"/>
      <c r="DZ12" s="357"/>
      <c r="EA12" s="357"/>
      <c r="EB12" s="357"/>
      <c r="EC12" s="357"/>
      <c r="ED12" s="357"/>
      <c r="EE12" s="357"/>
      <c r="EF12" s="357"/>
      <c r="EG12" s="357"/>
      <c r="EH12" s="357"/>
      <c r="EI12" s="357"/>
      <c r="EJ12" s="357"/>
      <c r="EK12" s="357"/>
      <c r="EL12" s="357"/>
      <c r="EM12" s="357"/>
      <c r="EN12" s="357"/>
      <c r="EO12" s="357"/>
      <c r="EP12" s="357"/>
      <c r="EQ12" s="357"/>
      <c r="ER12" s="357"/>
      <c r="ES12" s="357"/>
      <c r="ET12" s="357"/>
      <c r="EU12" s="357"/>
      <c r="EV12" s="357"/>
      <c r="EW12" s="357"/>
      <c r="EX12" s="357"/>
      <c r="EY12" s="357"/>
      <c r="EZ12" s="357"/>
      <c r="FA12" s="357"/>
      <c r="FB12" s="357"/>
      <c r="FC12" s="357"/>
      <c r="FD12" s="357"/>
      <c r="FE12" s="357"/>
      <c r="FF12" s="357"/>
      <c r="FG12" s="357"/>
      <c r="FH12" s="357"/>
      <c r="FI12" s="357"/>
      <c r="FJ12" s="357"/>
      <c r="FK12" s="357"/>
      <c r="FL12" s="357"/>
      <c r="FM12" s="357"/>
      <c r="FN12" s="357"/>
      <c r="FO12" s="357"/>
      <c r="FP12" s="357"/>
      <c r="FQ12" s="357"/>
      <c r="FR12" s="357"/>
      <c r="FS12" s="357"/>
      <c r="FT12" s="357"/>
      <c r="FU12" s="357"/>
      <c r="FV12" s="357"/>
      <c r="FW12" s="357"/>
      <c r="FX12" s="357"/>
      <c r="FY12" s="357"/>
      <c r="FZ12" s="357"/>
      <c r="GA12" s="357"/>
      <c r="GB12" s="357"/>
      <c r="GC12" s="357"/>
      <c r="GD12" s="357"/>
      <c r="GE12" s="357"/>
      <c r="GF12" s="357"/>
      <c r="GG12" s="357"/>
      <c r="GH12" s="357"/>
      <c r="GI12" s="357"/>
      <c r="GJ12" s="357"/>
      <c r="GK12" s="357"/>
      <c r="GL12" s="357"/>
      <c r="GM12" s="357"/>
      <c r="GN12" s="357"/>
      <c r="GO12" s="357"/>
      <c r="GP12" s="357"/>
      <c r="GQ12" s="357"/>
      <c r="GR12" s="357"/>
      <c r="GS12" s="357"/>
      <c r="GT12" s="357"/>
      <c r="GU12" s="357"/>
      <c r="GV12" s="357"/>
      <c r="GW12" s="357"/>
      <c r="GX12" s="357"/>
      <c r="GY12" s="357"/>
      <c r="GZ12" s="357"/>
      <c r="HA12" s="357"/>
      <c r="HB12" s="357"/>
      <c r="HC12" s="357"/>
      <c r="HD12" s="357"/>
      <c r="HE12" s="357"/>
      <c r="HF12" s="357"/>
      <c r="HG12" s="357"/>
      <c r="HH12" s="357"/>
      <c r="HI12" s="357"/>
      <c r="HJ12" s="357"/>
      <c r="HK12" s="357"/>
      <c r="HL12" s="357"/>
      <c r="HM12" s="357"/>
      <c r="HN12" s="357"/>
      <c r="HO12" s="357"/>
      <c r="HP12" s="357"/>
      <c r="HQ12" s="357"/>
      <c r="HR12" s="357"/>
      <c r="HS12" s="357"/>
      <c r="HT12" s="357"/>
      <c r="HU12" s="357"/>
      <c r="HV12" s="357"/>
      <c r="HW12" s="357"/>
      <c r="HX12" s="357"/>
      <c r="HY12" s="357"/>
      <c r="HZ12" s="357"/>
      <c r="IA12" s="357"/>
      <c r="IB12" s="357"/>
      <c r="IC12" s="357"/>
      <c r="ID12" s="357"/>
      <c r="IE12" s="357"/>
      <c r="IF12" s="357"/>
      <c r="IG12" s="357"/>
      <c r="IH12" s="357"/>
      <c r="II12" s="357"/>
      <c r="IJ12" s="357"/>
      <c r="IK12" s="357"/>
      <c r="IL12" s="357"/>
      <c r="IM12" s="357"/>
      <c r="IN12" s="357"/>
      <c r="IO12" s="357"/>
      <c r="IP12" s="357"/>
      <c r="IQ12" s="357"/>
      <c r="IR12" s="357"/>
      <c r="IS12" s="357"/>
      <c r="IT12" s="357"/>
      <c r="IU12" s="357"/>
      <c r="IV12" s="357"/>
    </row>
    <row r="13" spans="1:256" ht="20.25">
      <c r="A13" s="354"/>
      <c r="B13" s="382" t="s">
        <v>222</v>
      </c>
      <c r="C13" s="386" t="s">
        <v>464</v>
      </c>
      <c r="D13" s="387"/>
      <c r="E13" s="388"/>
      <c r="F13" s="388"/>
      <c r="G13" s="383">
        <f t="shared" si="3"/>
        <v>0</v>
      </c>
      <c r="H13" s="388"/>
      <c r="I13" s="384"/>
      <c r="J13" s="385">
        <f t="shared" si="4"/>
        <v>0</v>
      </c>
      <c r="K13" s="355"/>
      <c r="L13" s="356"/>
      <c r="M13" s="356"/>
      <c r="N13" s="358"/>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c r="DF13" s="357"/>
      <c r="DG13" s="357"/>
      <c r="DH13" s="357"/>
      <c r="DI13" s="357"/>
      <c r="DJ13" s="357"/>
      <c r="DK13" s="357"/>
      <c r="DL13" s="357"/>
      <c r="DM13" s="357"/>
      <c r="DN13" s="357"/>
      <c r="DO13" s="357"/>
      <c r="DP13" s="357"/>
      <c r="DQ13" s="357"/>
      <c r="DR13" s="357"/>
      <c r="DS13" s="357"/>
      <c r="DT13" s="357"/>
      <c r="DU13" s="357"/>
      <c r="DV13" s="357"/>
      <c r="DW13" s="357"/>
      <c r="DX13" s="357"/>
      <c r="DY13" s="357"/>
      <c r="DZ13" s="357"/>
      <c r="EA13" s="357"/>
      <c r="EB13" s="357"/>
      <c r="EC13" s="357"/>
      <c r="ED13" s="357"/>
      <c r="EE13" s="357"/>
      <c r="EF13" s="357"/>
      <c r="EG13" s="357"/>
      <c r="EH13" s="357"/>
      <c r="EI13" s="357"/>
      <c r="EJ13" s="357"/>
      <c r="EK13" s="357"/>
      <c r="EL13" s="357"/>
      <c r="EM13" s="357"/>
      <c r="EN13" s="357"/>
      <c r="EO13" s="357"/>
      <c r="EP13" s="357"/>
      <c r="EQ13" s="357"/>
      <c r="ER13" s="357"/>
      <c r="ES13" s="357"/>
      <c r="ET13" s="357"/>
      <c r="EU13" s="357"/>
      <c r="EV13" s="357"/>
      <c r="EW13" s="357"/>
      <c r="EX13" s="357"/>
      <c r="EY13" s="357"/>
      <c r="EZ13" s="357"/>
      <c r="FA13" s="357"/>
      <c r="FB13" s="357"/>
      <c r="FC13" s="357"/>
      <c r="FD13" s="357"/>
      <c r="FE13" s="357"/>
      <c r="FF13" s="357"/>
      <c r="FG13" s="357"/>
      <c r="FH13" s="357"/>
      <c r="FI13" s="357"/>
      <c r="FJ13" s="357"/>
      <c r="FK13" s="357"/>
      <c r="FL13" s="357"/>
      <c r="FM13" s="357"/>
      <c r="FN13" s="357"/>
      <c r="FO13" s="357"/>
      <c r="FP13" s="357"/>
      <c r="FQ13" s="357"/>
      <c r="FR13" s="357"/>
      <c r="FS13" s="357"/>
      <c r="FT13" s="357"/>
      <c r="FU13" s="357"/>
      <c r="FV13" s="357"/>
      <c r="FW13" s="357"/>
      <c r="FX13" s="357"/>
      <c r="FY13" s="357"/>
      <c r="FZ13" s="357"/>
      <c r="GA13" s="357"/>
      <c r="GB13" s="357"/>
      <c r="GC13" s="357"/>
      <c r="GD13" s="357"/>
      <c r="GE13" s="357"/>
      <c r="GF13" s="357"/>
      <c r="GG13" s="357"/>
      <c r="GH13" s="357"/>
      <c r="GI13" s="357"/>
      <c r="GJ13" s="357"/>
      <c r="GK13" s="357"/>
      <c r="GL13" s="357"/>
      <c r="GM13" s="357"/>
      <c r="GN13" s="357"/>
      <c r="GO13" s="357"/>
      <c r="GP13" s="357"/>
      <c r="GQ13" s="357"/>
      <c r="GR13" s="357"/>
      <c r="GS13" s="357"/>
      <c r="GT13" s="357"/>
      <c r="GU13" s="357"/>
      <c r="GV13" s="357"/>
      <c r="GW13" s="357"/>
      <c r="GX13" s="357"/>
      <c r="GY13" s="357"/>
      <c r="GZ13" s="357"/>
      <c r="HA13" s="357"/>
      <c r="HB13" s="357"/>
      <c r="HC13" s="357"/>
      <c r="HD13" s="357"/>
      <c r="HE13" s="357"/>
      <c r="HF13" s="357"/>
      <c r="HG13" s="357"/>
      <c r="HH13" s="357"/>
      <c r="HI13" s="357"/>
      <c r="HJ13" s="357"/>
      <c r="HK13" s="357"/>
      <c r="HL13" s="357"/>
      <c r="HM13" s="357"/>
      <c r="HN13" s="357"/>
      <c r="HO13" s="357"/>
      <c r="HP13" s="357"/>
      <c r="HQ13" s="357"/>
      <c r="HR13" s="357"/>
      <c r="HS13" s="357"/>
      <c r="HT13" s="357"/>
      <c r="HU13" s="357"/>
      <c r="HV13" s="357"/>
      <c r="HW13" s="357"/>
      <c r="HX13" s="357"/>
      <c r="HY13" s="357"/>
      <c r="HZ13" s="357"/>
      <c r="IA13" s="357"/>
      <c r="IB13" s="357"/>
      <c r="IC13" s="357"/>
      <c r="ID13" s="357"/>
      <c r="IE13" s="357"/>
      <c r="IF13" s="357"/>
      <c r="IG13" s="357"/>
      <c r="IH13" s="357"/>
      <c r="II13" s="357"/>
      <c r="IJ13" s="357"/>
      <c r="IK13" s="357"/>
      <c r="IL13" s="357"/>
      <c r="IM13" s="357"/>
      <c r="IN13" s="357"/>
      <c r="IO13" s="357"/>
      <c r="IP13" s="357"/>
      <c r="IQ13" s="357"/>
      <c r="IR13" s="357"/>
      <c r="IS13" s="357"/>
      <c r="IT13" s="357"/>
      <c r="IU13" s="357"/>
      <c r="IV13" s="357"/>
    </row>
    <row r="14" spans="1:256" ht="20.25">
      <c r="A14" s="354"/>
      <c r="B14" s="382" t="s">
        <v>223</v>
      </c>
      <c r="C14" s="386" t="s">
        <v>464</v>
      </c>
      <c r="D14" s="387"/>
      <c r="E14" s="388"/>
      <c r="F14" s="388"/>
      <c r="G14" s="383">
        <f t="shared" ref="G14:G15" si="5">F14/305</f>
        <v>0</v>
      </c>
      <c r="H14" s="388"/>
      <c r="I14" s="384"/>
      <c r="J14" s="385">
        <f t="shared" ref="J14:J15" si="6">I14-E14</f>
        <v>0</v>
      </c>
      <c r="K14" s="355"/>
      <c r="L14" s="356"/>
      <c r="M14" s="356"/>
      <c r="N14" s="358"/>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c r="DF14" s="357"/>
      <c r="DG14" s="357"/>
      <c r="DH14" s="357"/>
      <c r="DI14" s="357"/>
      <c r="DJ14" s="357"/>
      <c r="DK14" s="357"/>
      <c r="DL14" s="357"/>
      <c r="DM14" s="357"/>
      <c r="DN14" s="357"/>
      <c r="DO14" s="357"/>
      <c r="DP14" s="357"/>
      <c r="DQ14" s="357"/>
      <c r="DR14" s="357"/>
      <c r="DS14" s="357"/>
      <c r="DT14" s="357"/>
      <c r="DU14" s="357"/>
      <c r="DV14" s="357"/>
      <c r="DW14" s="357"/>
      <c r="DX14" s="357"/>
      <c r="DY14" s="357"/>
      <c r="DZ14" s="357"/>
      <c r="EA14" s="357"/>
      <c r="EB14" s="357"/>
      <c r="EC14" s="357"/>
      <c r="ED14" s="357"/>
      <c r="EE14" s="357"/>
      <c r="EF14" s="357"/>
      <c r="EG14" s="357"/>
      <c r="EH14" s="357"/>
      <c r="EI14" s="357"/>
      <c r="EJ14" s="357"/>
      <c r="EK14" s="357"/>
      <c r="EL14" s="357"/>
      <c r="EM14" s="357"/>
      <c r="EN14" s="357"/>
      <c r="EO14" s="357"/>
      <c r="EP14" s="357"/>
      <c r="EQ14" s="357"/>
      <c r="ER14" s="357"/>
      <c r="ES14" s="357"/>
      <c r="ET14" s="357"/>
      <c r="EU14" s="357"/>
      <c r="EV14" s="357"/>
      <c r="EW14" s="357"/>
      <c r="EX14" s="357"/>
      <c r="EY14" s="357"/>
      <c r="EZ14" s="357"/>
      <c r="FA14" s="357"/>
      <c r="FB14" s="357"/>
      <c r="FC14" s="357"/>
      <c r="FD14" s="357"/>
      <c r="FE14" s="357"/>
      <c r="FF14" s="357"/>
      <c r="FG14" s="357"/>
      <c r="FH14" s="357"/>
      <c r="FI14" s="357"/>
      <c r="FJ14" s="357"/>
      <c r="FK14" s="357"/>
      <c r="FL14" s="357"/>
      <c r="FM14" s="357"/>
      <c r="FN14" s="357"/>
      <c r="FO14" s="357"/>
      <c r="FP14" s="357"/>
      <c r="FQ14" s="357"/>
      <c r="FR14" s="357"/>
      <c r="FS14" s="357"/>
      <c r="FT14" s="357"/>
      <c r="FU14" s="357"/>
      <c r="FV14" s="357"/>
      <c r="FW14" s="357"/>
      <c r="FX14" s="357"/>
      <c r="FY14" s="357"/>
      <c r="FZ14" s="357"/>
      <c r="GA14" s="357"/>
      <c r="GB14" s="357"/>
      <c r="GC14" s="357"/>
      <c r="GD14" s="357"/>
      <c r="GE14" s="357"/>
      <c r="GF14" s="357"/>
      <c r="GG14" s="357"/>
      <c r="GH14" s="357"/>
      <c r="GI14" s="357"/>
      <c r="GJ14" s="357"/>
      <c r="GK14" s="357"/>
      <c r="GL14" s="357"/>
      <c r="GM14" s="357"/>
      <c r="GN14" s="357"/>
      <c r="GO14" s="357"/>
      <c r="GP14" s="357"/>
      <c r="GQ14" s="357"/>
      <c r="GR14" s="357"/>
      <c r="GS14" s="357"/>
      <c r="GT14" s="357"/>
      <c r="GU14" s="357"/>
      <c r="GV14" s="357"/>
      <c r="GW14" s="357"/>
      <c r="GX14" s="357"/>
      <c r="GY14" s="357"/>
      <c r="GZ14" s="357"/>
      <c r="HA14" s="357"/>
      <c r="HB14" s="357"/>
      <c r="HC14" s="357"/>
      <c r="HD14" s="357"/>
      <c r="HE14" s="357"/>
      <c r="HF14" s="357"/>
      <c r="HG14" s="357"/>
      <c r="HH14" s="357"/>
      <c r="HI14" s="357"/>
      <c r="HJ14" s="357"/>
      <c r="HK14" s="357"/>
      <c r="HL14" s="357"/>
      <c r="HM14" s="357"/>
      <c r="HN14" s="357"/>
      <c r="HO14" s="357"/>
      <c r="HP14" s="357"/>
      <c r="HQ14" s="357"/>
      <c r="HR14" s="357"/>
      <c r="HS14" s="357"/>
      <c r="HT14" s="357"/>
      <c r="HU14" s="357"/>
      <c r="HV14" s="357"/>
      <c r="HW14" s="357"/>
      <c r="HX14" s="357"/>
      <c r="HY14" s="357"/>
      <c r="HZ14" s="357"/>
      <c r="IA14" s="357"/>
      <c r="IB14" s="357"/>
      <c r="IC14" s="357"/>
      <c r="ID14" s="357"/>
      <c r="IE14" s="357"/>
      <c r="IF14" s="357"/>
      <c r="IG14" s="357"/>
      <c r="IH14" s="357"/>
      <c r="II14" s="357"/>
      <c r="IJ14" s="357"/>
      <c r="IK14" s="357"/>
      <c r="IL14" s="357"/>
      <c r="IM14" s="357"/>
      <c r="IN14" s="357"/>
      <c r="IO14" s="357"/>
      <c r="IP14" s="357"/>
      <c r="IQ14" s="357"/>
      <c r="IR14" s="357"/>
      <c r="IS14" s="357"/>
      <c r="IT14" s="357"/>
      <c r="IU14" s="357"/>
      <c r="IV14" s="357"/>
    </row>
    <row r="15" spans="1:256" ht="20.25">
      <c r="A15" s="354"/>
      <c r="B15" s="382" t="s">
        <v>224</v>
      </c>
      <c r="C15" s="386" t="s">
        <v>464</v>
      </c>
      <c r="D15" s="387"/>
      <c r="E15" s="388"/>
      <c r="F15" s="388"/>
      <c r="G15" s="383">
        <f t="shared" si="5"/>
        <v>0</v>
      </c>
      <c r="H15" s="388"/>
      <c r="I15" s="384"/>
      <c r="J15" s="385">
        <f t="shared" si="6"/>
        <v>0</v>
      </c>
      <c r="K15" s="355"/>
      <c r="L15" s="356"/>
      <c r="M15" s="356"/>
      <c r="N15" s="358"/>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c r="DF15" s="357"/>
      <c r="DG15" s="357"/>
      <c r="DH15" s="357"/>
      <c r="DI15" s="357"/>
      <c r="DJ15" s="357"/>
      <c r="DK15" s="357"/>
      <c r="DL15" s="357"/>
      <c r="DM15" s="357"/>
      <c r="DN15" s="357"/>
      <c r="DO15" s="357"/>
      <c r="DP15" s="357"/>
      <c r="DQ15" s="357"/>
      <c r="DR15" s="357"/>
      <c r="DS15" s="357"/>
      <c r="DT15" s="357"/>
      <c r="DU15" s="357"/>
      <c r="DV15" s="357"/>
      <c r="DW15" s="357"/>
      <c r="DX15" s="357"/>
      <c r="DY15" s="357"/>
      <c r="DZ15" s="357"/>
      <c r="EA15" s="357"/>
      <c r="EB15" s="357"/>
      <c r="EC15" s="357"/>
      <c r="ED15" s="357"/>
      <c r="EE15" s="357"/>
      <c r="EF15" s="357"/>
      <c r="EG15" s="357"/>
      <c r="EH15" s="357"/>
      <c r="EI15" s="357"/>
      <c r="EJ15" s="357"/>
      <c r="EK15" s="357"/>
      <c r="EL15" s="357"/>
      <c r="EM15" s="357"/>
      <c r="EN15" s="357"/>
      <c r="EO15" s="357"/>
      <c r="EP15" s="357"/>
      <c r="EQ15" s="357"/>
      <c r="ER15" s="357"/>
      <c r="ES15" s="357"/>
      <c r="ET15" s="357"/>
      <c r="EU15" s="357"/>
      <c r="EV15" s="357"/>
      <c r="EW15" s="357"/>
      <c r="EX15" s="357"/>
      <c r="EY15" s="357"/>
      <c r="EZ15" s="357"/>
      <c r="FA15" s="357"/>
      <c r="FB15" s="357"/>
      <c r="FC15" s="357"/>
      <c r="FD15" s="357"/>
      <c r="FE15" s="357"/>
      <c r="FF15" s="357"/>
      <c r="FG15" s="357"/>
      <c r="FH15" s="357"/>
      <c r="FI15" s="357"/>
      <c r="FJ15" s="357"/>
      <c r="FK15" s="357"/>
      <c r="FL15" s="357"/>
      <c r="FM15" s="357"/>
      <c r="FN15" s="357"/>
      <c r="FO15" s="357"/>
      <c r="FP15" s="357"/>
      <c r="FQ15" s="357"/>
      <c r="FR15" s="357"/>
      <c r="FS15" s="357"/>
      <c r="FT15" s="357"/>
      <c r="FU15" s="357"/>
      <c r="FV15" s="357"/>
      <c r="FW15" s="357"/>
      <c r="FX15" s="357"/>
      <c r="FY15" s="357"/>
      <c r="FZ15" s="357"/>
      <c r="GA15" s="357"/>
      <c r="GB15" s="357"/>
      <c r="GC15" s="357"/>
      <c r="GD15" s="357"/>
      <c r="GE15" s="357"/>
      <c r="GF15" s="357"/>
      <c r="GG15" s="357"/>
      <c r="GH15" s="357"/>
      <c r="GI15" s="357"/>
      <c r="GJ15" s="357"/>
      <c r="GK15" s="357"/>
      <c r="GL15" s="357"/>
      <c r="GM15" s="357"/>
      <c r="GN15" s="357"/>
      <c r="GO15" s="357"/>
      <c r="GP15" s="357"/>
      <c r="GQ15" s="357"/>
      <c r="GR15" s="357"/>
      <c r="GS15" s="357"/>
      <c r="GT15" s="357"/>
      <c r="GU15" s="357"/>
      <c r="GV15" s="357"/>
      <c r="GW15" s="357"/>
      <c r="GX15" s="357"/>
      <c r="GY15" s="357"/>
      <c r="GZ15" s="357"/>
      <c r="HA15" s="357"/>
      <c r="HB15" s="357"/>
      <c r="HC15" s="357"/>
      <c r="HD15" s="357"/>
      <c r="HE15" s="357"/>
      <c r="HF15" s="357"/>
      <c r="HG15" s="357"/>
      <c r="HH15" s="357"/>
      <c r="HI15" s="357"/>
      <c r="HJ15" s="357"/>
      <c r="HK15" s="357"/>
      <c r="HL15" s="357"/>
      <c r="HM15" s="357"/>
      <c r="HN15" s="357"/>
      <c r="HO15" s="357"/>
      <c r="HP15" s="357"/>
      <c r="HQ15" s="357"/>
      <c r="HR15" s="357"/>
      <c r="HS15" s="357"/>
      <c r="HT15" s="357"/>
      <c r="HU15" s="357"/>
      <c r="HV15" s="357"/>
      <c r="HW15" s="357"/>
      <c r="HX15" s="357"/>
      <c r="HY15" s="357"/>
      <c r="HZ15" s="357"/>
      <c r="IA15" s="357"/>
      <c r="IB15" s="357"/>
      <c r="IC15" s="357"/>
      <c r="ID15" s="357"/>
      <c r="IE15" s="357"/>
      <c r="IF15" s="357"/>
      <c r="IG15" s="357"/>
      <c r="IH15" s="357"/>
      <c r="II15" s="357"/>
      <c r="IJ15" s="357"/>
      <c r="IK15" s="357"/>
      <c r="IL15" s="357"/>
      <c r="IM15" s="357"/>
      <c r="IN15" s="357"/>
      <c r="IO15" s="357"/>
      <c r="IP15" s="357"/>
      <c r="IQ15" s="357"/>
      <c r="IR15" s="357"/>
      <c r="IS15" s="357"/>
      <c r="IT15" s="357"/>
      <c r="IU15" s="357"/>
      <c r="IV15" s="357"/>
    </row>
    <row r="16" spans="1:256" ht="20.25">
      <c r="A16" s="354"/>
      <c r="B16" s="382" t="s">
        <v>225</v>
      </c>
      <c r="C16" s="386" t="s">
        <v>464</v>
      </c>
      <c r="D16" s="387"/>
      <c r="E16" s="388"/>
      <c r="F16" s="388"/>
      <c r="G16" s="383">
        <f t="shared" ref="G16" si="7">F16/305</f>
        <v>0</v>
      </c>
      <c r="H16" s="388"/>
      <c r="I16" s="384"/>
      <c r="J16" s="385">
        <f t="shared" ref="J16" si="8">I16-E16</f>
        <v>0</v>
      </c>
      <c r="K16" s="355"/>
      <c r="L16" s="356"/>
      <c r="M16" s="356"/>
      <c r="N16" s="358"/>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c r="DF16" s="357"/>
      <c r="DG16" s="357"/>
      <c r="DH16" s="357"/>
      <c r="DI16" s="357"/>
      <c r="DJ16" s="357"/>
      <c r="DK16" s="357"/>
      <c r="DL16" s="357"/>
      <c r="DM16" s="357"/>
      <c r="DN16" s="357"/>
      <c r="DO16" s="357"/>
      <c r="DP16" s="357"/>
      <c r="DQ16" s="357"/>
      <c r="DR16" s="357"/>
      <c r="DS16" s="357"/>
      <c r="DT16" s="357"/>
      <c r="DU16" s="357"/>
      <c r="DV16" s="357"/>
      <c r="DW16" s="357"/>
      <c r="DX16" s="357"/>
      <c r="DY16" s="357"/>
      <c r="DZ16" s="357"/>
      <c r="EA16" s="357"/>
      <c r="EB16" s="357"/>
      <c r="EC16" s="357"/>
      <c r="ED16" s="357"/>
      <c r="EE16" s="357"/>
      <c r="EF16" s="357"/>
      <c r="EG16" s="357"/>
      <c r="EH16" s="357"/>
      <c r="EI16" s="357"/>
      <c r="EJ16" s="357"/>
      <c r="EK16" s="357"/>
      <c r="EL16" s="357"/>
      <c r="EM16" s="357"/>
      <c r="EN16" s="357"/>
      <c r="EO16" s="357"/>
      <c r="EP16" s="357"/>
      <c r="EQ16" s="357"/>
      <c r="ER16" s="357"/>
      <c r="ES16" s="357"/>
      <c r="ET16" s="357"/>
      <c r="EU16" s="357"/>
      <c r="EV16" s="357"/>
      <c r="EW16" s="357"/>
      <c r="EX16" s="357"/>
      <c r="EY16" s="357"/>
      <c r="EZ16" s="357"/>
      <c r="FA16" s="357"/>
      <c r="FB16" s="357"/>
      <c r="FC16" s="357"/>
      <c r="FD16" s="357"/>
      <c r="FE16" s="357"/>
      <c r="FF16" s="357"/>
      <c r="FG16" s="357"/>
      <c r="FH16" s="357"/>
      <c r="FI16" s="357"/>
      <c r="FJ16" s="357"/>
      <c r="FK16" s="357"/>
      <c r="FL16" s="357"/>
      <c r="FM16" s="357"/>
      <c r="FN16" s="357"/>
      <c r="FO16" s="357"/>
      <c r="FP16" s="357"/>
      <c r="FQ16" s="357"/>
      <c r="FR16" s="357"/>
      <c r="FS16" s="357"/>
      <c r="FT16" s="357"/>
      <c r="FU16" s="357"/>
      <c r="FV16" s="357"/>
      <c r="FW16" s="357"/>
      <c r="FX16" s="357"/>
      <c r="FY16" s="357"/>
      <c r="FZ16" s="357"/>
      <c r="GA16" s="357"/>
      <c r="GB16" s="357"/>
      <c r="GC16" s="357"/>
      <c r="GD16" s="357"/>
      <c r="GE16" s="357"/>
      <c r="GF16" s="357"/>
      <c r="GG16" s="357"/>
      <c r="GH16" s="357"/>
      <c r="GI16" s="357"/>
      <c r="GJ16" s="357"/>
      <c r="GK16" s="357"/>
      <c r="GL16" s="357"/>
      <c r="GM16" s="357"/>
      <c r="GN16" s="357"/>
      <c r="GO16" s="357"/>
      <c r="GP16" s="357"/>
      <c r="GQ16" s="357"/>
      <c r="GR16" s="357"/>
      <c r="GS16" s="357"/>
      <c r="GT16" s="357"/>
      <c r="GU16" s="357"/>
      <c r="GV16" s="357"/>
      <c r="GW16" s="357"/>
      <c r="GX16" s="357"/>
      <c r="GY16" s="357"/>
      <c r="GZ16" s="357"/>
      <c r="HA16" s="357"/>
      <c r="HB16" s="357"/>
      <c r="HC16" s="357"/>
      <c r="HD16" s="357"/>
      <c r="HE16" s="357"/>
      <c r="HF16" s="357"/>
      <c r="HG16" s="357"/>
      <c r="HH16" s="357"/>
      <c r="HI16" s="357"/>
      <c r="HJ16" s="357"/>
      <c r="HK16" s="357"/>
      <c r="HL16" s="357"/>
      <c r="HM16" s="357"/>
      <c r="HN16" s="357"/>
      <c r="HO16" s="357"/>
      <c r="HP16" s="357"/>
      <c r="HQ16" s="357"/>
      <c r="HR16" s="357"/>
      <c r="HS16" s="357"/>
      <c r="HT16" s="357"/>
      <c r="HU16" s="357"/>
      <c r="HV16" s="357"/>
      <c r="HW16" s="357"/>
      <c r="HX16" s="357"/>
      <c r="HY16" s="357"/>
      <c r="HZ16" s="357"/>
      <c r="IA16" s="357"/>
      <c r="IB16" s="357"/>
      <c r="IC16" s="357"/>
      <c r="ID16" s="357"/>
      <c r="IE16" s="357"/>
      <c r="IF16" s="357"/>
      <c r="IG16" s="357"/>
      <c r="IH16" s="357"/>
      <c r="II16" s="357"/>
      <c r="IJ16" s="357"/>
      <c r="IK16" s="357"/>
      <c r="IL16" s="357"/>
      <c r="IM16" s="357"/>
      <c r="IN16" s="357"/>
      <c r="IO16" s="357"/>
      <c r="IP16" s="357"/>
      <c r="IQ16" s="357"/>
      <c r="IR16" s="357"/>
      <c r="IS16" s="357"/>
      <c r="IT16" s="357"/>
      <c r="IU16" s="357"/>
      <c r="IV16" s="357"/>
    </row>
    <row r="17" spans="1:256" ht="20.25">
      <c r="A17" s="354"/>
      <c r="B17" s="382" t="s">
        <v>226</v>
      </c>
      <c r="C17" s="386" t="s">
        <v>464</v>
      </c>
      <c r="D17" s="387"/>
      <c r="E17" s="388"/>
      <c r="F17" s="388"/>
      <c r="G17" s="383">
        <f t="shared" ref="G17" si="9">F17/305</f>
        <v>0</v>
      </c>
      <c r="H17" s="388"/>
      <c r="I17" s="384"/>
      <c r="J17" s="385">
        <f t="shared" ref="J17" si="10">I17-E17</f>
        <v>0</v>
      </c>
      <c r="K17" s="355"/>
      <c r="L17" s="356"/>
      <c r="M17" s="356"/>
      <c r="N17" s="358"/>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c r="DF17" s="357"/>
      <c r="DG17" s="357"/>
      <c r="DH17" s="357"/>
      <c r="DI17" s="357"/>
      <c r="DJ17" s="357"/>
      <c r="DK17" s="357"/>
      <c r="DL17" s="357"/>
      <c r="DM17" s="357"/>
      <c r="DN17" s="357"/>
      <c r="DO17" s="357"/>
      <c r="DP17" s="357"/>
      <c r="DQ17" s="357"/>
      <c r="DR17" s="357"/>
      <c r="DS17" s="357"/>
      <c r="DT17" s="357"/>
      <c r="DU17" s="357"/>
      <c r="DV17" s="357"/>
      <c r="DW17" s="357"/>
      <c r="DX17" s="357"/>
      <c r="DY17" s="357"/>
      <c r="DZ17" s="357"/>
      <c r="EA17" s="357"/>
      <c r="EB17" s="357"/>
      <c r="EC17" s="357"/>
      <c r="ED17" s="357"/>
      <c r="EE17" s="357"/>
      <c r="EF17" s="357"/>
      <c r="EG17" s="357"/>
      <c r="EH17" s="357"/>
      <c r="EI17" s="357"/>
      <c r="EJ17" s="357"/>
      <c r="EK17" s="357"/>
      <c r="EL17" s="357"/>
      <c r="EM17" s="357"/>
      <c r="EN17" s="357"/>
      <c r="EO17" s="357"/>
      <c r="EP17" s="357"/>
      <c r="EQ17" s="357"/>
      <c r="ER17" s="357"/>
      <c r="ES17" s="357"/>
      <c r="ET17" s="357"/>
      <c r="EU17" s="357"/>
      <c r="EV17" s="357"/>
      <c r="EW17" s="357"/>
      <c r="EX17" s="357"/>
      <c r="EY17" s="357"/>
      <c r="EZ17" s="357"/>
      <c r="FA17" s="357"/>
      <c r="FB17" s="357"/>
      <c r="FC17" s="357"/>
      <c r="FD17" s="357"/>
      <c r="FE17" s="357"/>
      <c r="FF17" s="357"/>
      <c r="FG17" s="357"/>
      <c r="FH17" s="357"/>
      <c r="FI17" s="357"/>
      <c r="FJ17" s="357"/>
      <c r="FK17" s="357"/>
      <c r="FL17" s="357"/>
      <c r="FM17" s="357"/>
      <c r="FN17" s="357"/>
      <c r="FO17" s="357"/>
      <c r="FP17" s="357"/>
      <c r="FQ17" s="357"/>
      <c r="FR17" s="357"/>
      <c r="FS17" s="357"/>
      <c r="FT17" s="357"/>
      <c r="FU17" s="357"/>
      <c r="FV17" s="357"/>
      <c r="FW17" s="357"/>
      <c r="FX17" s="357"/>
      <c r="FY17" s="357"/>
      <c r="FZ17" s="357"/>
      <c r="GA17" s="357"/>
      <c r="GB17" s="357"/>
      <c r="GC17" s="357"/>
      <c r="GD17" s="357"/>
      <c r="GE17" s="357"/>
      <c r="GF17" s="357"/>
      <c r="GG17" s="357"/>
      <c r="GH17" s="357"/>
      <c r="GI17" s="357"/>
      <c r="GJ17" s="357"/>
      <c r="GK17" s="357"/>
      <c r="GL17" s="357"/>
      <c r="GM17" s="357"/>
      <c r="GN17" s="357"/>
      <c r="GO17" s="357"/>
      <c r="GP17" s="357"/>
      <c r="GQ17" s="357"/>
      <c r="GR17" s="357"/>
      <c r="GS17" s="357"/>
      <c r="GT17" s="357"/>
      <c r="GU17" s="357"/>
      <c r="GV17" s="357"/>
      <c r="GW17" s="357"/>
      <c r="GX17" s="357"/>
      <c r="GY17" s="357"/>
      <c r="GZ17" s="357"/>
      <c r="HA17" s="357"/>
      <c r="HB17" s="357"/>
      <c r="HC17" s="357"/>
      <c r="HD17" s="357"/>
      <c r="HE17" s="357"/>
      <c r="HF17" s="357"/>
      <c r="HG17" s="357"/>
      <c r="HH17" s="357"/>
      <c r="HI17" s="357"/>
      <c r="HJ17" s="357"/>
      <c r="HK17" s="357"/>
      <c r="HL17" s="357"/>
      <c r="HM17" s="357"/>
      <c r="HN17" s="357"/>
      <c r="HO17" s="357"/>
      <c r="HP17" s="357"/>
      <c r="HQ17" s="357"/>
      <c r="HR17" s="357"/>
      <c r="HS17" s="357"/>
      <c r="HT17" s="357"/>
      <c r="HU17" s="357"/>
      <c r="HV17" s="357"/>
      <c r="HW17" s="357"/>
      <c r="HX17" s="357"/>
      <c r="HY17" s="357"/>
      <c r="HZ17" s="357"/>
      <c r="IA17" s="357"/>
      <c r="IB17" s="357"/>
      <c r="IC17" s="357"/>
      <c r="ID17" s="357"/>
      <c r="IE17" s="357"/>
      <c r="IF17" s="357"/>
      <c r="IG17" s="357"/>
      <c r="IH17" s="357"/>
      <c r="II17" s="357"/>
      <c r="IJ17" s="357"/>
      <c r="IK17" s="357"/>
      <c r="IL17" s="357"/>
      <c r="IM17" s="357"/>
      <c r="IN17" s="357"/>
      <c r="IO17" s="357"/>
      <c r="IP17" s="357"/>
      <c r="IQ17" s="357"/>
      <c r="IR17" s="357"/>
      <c r="IS17" s="357"/>
      <c r="IT17" s="357"/>
      <c r="IU17" s="357"/>
      <c r="IV17" s="357"/>
    </row>
    <row r="18" spans="1:256" ht="20.25" hidden="1">
      <c r="A18" s="354"/>
      <c r="B18" s="391" t="s">
        <v>226</v>
      </c>
      <c r="C18" s="386" t="s">
        <v>464</v>
      </c>
      <c r="D18" s="387"/>
      <c r="E18" s="388"/>
      <c r="F18" s="388"/>
      <c r="G18" s="388"/>
      <c r="H18" s="388"/>
      <c r="I18" s="389"/>
      <c r="J18" s="390">
        <f>I18-E18</f>
        <v>0</v>
      </c>
      <c r="K18" s="355"/>
      <c r="L18" s="356"/>
      <c r="M18" s="356"/>
      <c r="N18" s="358"/>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c r="DF18" s="357"/>
      <c r="DG18" s="357"/>
      <c r="DH18" s="357"/>
      <c r="DI18" s="357"/>
      <c r="DJ18" s="357"/>
      <c r="DK18" s="357"/>
      <c r="DL18" s="357"/>
      <c r="DM18" s="357"/>
      <c r="DN18" s="357"/>
      <c r="DO18" s="357"/>
      <c r="DP18" s="357"/>
      <c r="DQ18" s="357"/>
      <c r="DR18" s="357"/>
      <c r="DS18" s="357"/>
      <c r="DT18" s="357"/>
      <c r="DU18" s="357"/>
      <c r="DV18" s="357"/>
      <c r="DW18" s="357"/>
      <c r="DX18" s="357"/>
      <c r="DY18" s="357"/>
      <c r="DZ18" s="357"/>
      <c r="EA18" s="357"/>
      <c r="EB18" s="357"/>
      <c r="EC18" s="357"/>
      <c r="ED18" s="357"/>
      <c r="EE18" s="357"/>
      <c r="EF18" s="357"/>
      <c r="EG18" s="357"/>
      <c r="EH18" s="357"/>
      <c r="EI18" s="357"/>
      <c r="EJ18" s="357"/>
      <c r="EK18" s="357"/>
      <c r="EL18" s="357"/>
      <c r="EM18" s="357"/>
      <c r="EN18" s="357"/>
      <c r="EO18" s="357"/>
      <c r="EP18" s="357"/>
      <c r="EQ18" s="357"/>
      <c r="ER18" s="357"/>
      <c r="ES18" s="357"/>
      <c r="ET18" s="357"/>
      <c r="EU18" s="357"/>
      <c r="EV18" s="357"/>
      <c r="EW18" s="357"/>
      <c r="EX18" s="357"/>
      <c r="EY18" s="357"/>
      <c r="EZ18" s="357"/>
      <c r="FA18" s="357"/>
      <c r="FB18" s="357"/>
      <c r="FC18" s="357"/>
      <c r="FD18" s="357"/>
      <c r="FE18" s="357"/>
      <c r="FF18" s="357"/>
      <c r="FG18" s="357"/>
      <c r="FH18" s="357"/>
      <c r="FI18" s="357"/>
      <c r="FJ18" s="357"/>
      <c r="FK18" s="357"/>
      <c r="FL18" s="357"/>
      <c r="FM18" s="357"/>
      <c r="FN18" s="357"/>
      <c r="FO18" s="357"/>
      <c r="FP18" s="357"/>
      <c r="FQ18" s="357"/>
      <c r="FR18" s="357"/>
      <c r="FS18" s="357"/>
      <c r="FT18" s="357"/>
      <c r="FU18" s="357"/>
      <c r="FV18" s="357"/>
      <c r="FW18" s="357"/>
      <c r="FX18" s="357"/>
      <c r="FY18" s="357"/>
      <c r="FZ18" s="357"/>
      <c r="GA18" s="357"/>
      <c r="GB18" s="357"/>
      <c r="GC18" s="357"/>
      <c r="GD18" s="357"/>
      <c r="GE18" s="357"/>
      <c r="GF18" s="357"/>
      <c r="GG18" s="357"/>
      <c r="GH18" s="357"/>
      <c r="GI18" s="357"/>
      <c r="GJ18" s="357"/>
      <c r="GK18" s="357"/>
      <c r="GL18" s="357"/>
      <c r="GM18" s="357"/>
      <c r="GN18" s="357"/>
      <c r="GO18" s="357"/>
      <c r="GP18" s="357"/>
      <c r="GQ18" s="357"/>
      <c r="GR18" s="357"/>
      <c r="GS18" s="357"/>
      <c r="GT18" s="357"/>
      <c r="GU18" s="357"/>
      <c r="GV18" s="357"/>
      <c r="GW18" s="357"/>
      <c r="GX18" s="357"/>
      <c r="GY18" s="357"/>
      <c r="GZ18" s="357"/>
      <c r="HA18" s="357"/>
      <c r="HB18" s="357"/>
      <c r="HC18" s="357"/>
      <c r="HD18" s="357"/>
      <c r="HE18" s="357"/>
      <c r="HF18" s="357"/>
      <c r="HG18" s="357"/>
      <c r="HH18" s="357"/>
      <c r="HI18" s="357"/>
      <c r="HJ18" s="357"/>
      <c r="HK18" s="357"/>
      <c r="HL18" s="357"/>
      <c r="HM18" s="357"/>
      <c r="HN18" s="357"/>
      <c r="HO18" s="357"/>
      <c r="HP18" s="357"/>
      <c r="HQ18" s="357"/>
      <c r="HR18" s="357"/>
      <c r="HS18" s="357"/>
      <c r="HT18" s="357"/>
      <c r="HU18" s="357"/>
      <c r="HV18" s="357"/>
      <c r="HW18" s="357"/>
      <c r="HX18" s="357"/>
      <c r="HY18" s="357"/>
      <c r="HZ18" s="357"/>
      <c r="IA18" s="357"/>
      <c r="IB18" s="357"/>
      <c r="IC18" s="357"/>
      <c r="ID18" s="357"/>
      <c r="IE18" s="357"/>
      <c r="IF18" s="357"/>
      <c r="IG18" s="357"/>
      <c r="IH18" s="357"/>
      <c r="II18" s="357"/>
      <c r="IJ18" s="357"/>
      <c r="IK18" s="357"/>
      <c r="IL18" s="357"/>
      <c r="IM18" s="357"/>
      <c r="IN18" s="357"/>
      <c r="IO18" s="357"/>
      <c r="IP18" s="357"/>
      <c r="IQ18" s="357"/>
      <c r="IR18" s="357"/>
      <c r="IS18" s="357"/>
      <c r="IT18" s="357"/>
      <c r="IU18" s="357"/>
      <c r="IV18" s="357"/>
    </row>
    <row r="19" spans="1:256" ht="24.75" customHeight="1">
      <c r="A19" s="354"/>
      <c r="B19" s="1521" t="s">
        <v>625</v>
      </c>
      <c r="C19" s="1522"/>
      <c r="D19" s="1523"/>
      <c r="E19" s="407"/>
      <c r="F19" s="407"/>
      <c r="G19" s="407"/>
      <c r="H19" s="407"/>
      <c r="I19" s="407"/>
      <c r="J19" s="432">
        <f>SUM(J6:J18)</f>
        <v>-866352486.07607317</v>
      </c>
      <c r="K19" s="355"/>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6"/>
      <c r="BA19" s="356"/>
      <c r="BB19" s="356"/>
      <c r="BC19" s="356"/>
      <c r="BD19" s="356"/>
      <c r="BE19" s="356"/>
      <c r="BF19" s="356"/>
      <c r="BG19" s="356"/>
      <c r="BH19" s="356"/>
      <c r="BI19" s="356"/>
      <c r="BJ19" s="356"/>
      <c r="BK19" s="356"/>
      <c r="BL19" s="356"/>
      <c r="BM19" s="356"/>
      <c r="BN19" s="356"/>
      <c r="BO19" s="356"/>
      <c r="BP19" s="356"/>
      <c r="BQ19" s="356"/>
      <c r="BR19" s="356"/>
      <c r="BS19" s="356"/>
      <c r="BT19" s="356"/>
      <c r="BU19" s="356"/>
      <c r="BV19" s="356"/>
      <c r="BW19" s="356"/>
      <c r="BX19" s="357"/>
      <c r="BY19" s="357"/>
      <c r="BZ19" s="357"/>
      <c r="CA19" s="357"/>
      <c r="CB19" s="357"/>
      <c r="CC19" s="357"/>
      <c r="CD19" s="357"/>
      <c r="CE19" s="357"/>
      <c r="CF19" s="357"/>
      <c r="CG19" s="357"/>
      <c r="CH19" s="357"/>
      <c r="CI19" s="357"/>
      <c r="CJ19" s="357"/>
      <c r="CK19" s="357"/>
      <c r="CL19" s="357"/>
      <c r="CM19" s="357"/>
      <c r="CN19" s="357"/>
      <c r="CO19" s="357"/>
      <c r="CP19" s="357"/>
      <c r="CQ19" s="357"/>
      <c r="CR19" s="357"/>
      <c r="CS19" s="357"/>
      <c r="CT19" s="357"/>
      <c r="CU19" s="357"/>
      <c r="CV19" s="357"/>
      <c r="CW19" s="357"/>
      <c r="CX19" s="357"/>
      <c r="CY19" s="357"/>
      <c r="CZ19" s="357"/>
      <c r="DA19" s="357"/>
      <c r="DB19" s="357"/>
      <c r="DC19" s="357"/>
      <c r="DD19" s="357"/>
      <c r="DE19" s="357"/>
      <c r="DF19" s="357"/>
      <c r="DG19" s="357"/>
      <c r="DH19" s="357"/>
      <c r="DI19" s="357"/>
      <c r="DJ19" s="357"/>
      <c r="DK19" s="357"/>
      <c r="DL19" s="357"/>
      <c r="DM19" s="357"/>
      <c r="DN19" s="357"/>
      <c r="DO19" s="357"/>
      <c r="DP19" s="357"/>
      <c r="DQ19" s="357"/>
      <c r="DR19" s="357"/>
      <c r="DS19" s="357"/>
      <c r="DT19" s="357"/>
      <c r="DU19" s="357"/>
      <c r="DV19" s="357"/>
      <c r="DW19" s="357"/>
      <c r="DX19" s="357"/>
      <c r="DY19" s="357"/>
      <c r="DZ19" s="357"/>
      <c r="EA19" s="357"/>
      <c r="EB19" s="357"/>
      <c r="EC19" s="357"/>
      <c r="ED19" s="357"/>
      <c r="EE19" s="357"/>
      <c r="EF19" s="357"/>
      <c r="EG19" s="357"/>
      <c r="EH19" s="357"/>
      <c r="EI19" s="357"/>
      <c r="EJ19" s="357"/>
      <c r="EK19" s="357"/>
      <c r="EL19" s="357"/>
      <c r="EM19" s="357"/>
      <c r="EN19" s="357"/>
      <c r="EO19" s="357"/>
      <c r="EP19" s="357"/>
      <c r="EQ19" s="357"/>
      <c r="ER19" s="357"/>
      <c r="ES19" s="357"/>
      <c r="ET19" s="357"/>
      <c r="EU19" s="357"/>
      <c r="EV19" s="357"/>
      <c r="EW19" s="357"/>
      <c r="EX19" s="357"/>
      <c r="EY19" s="357"/>
      <c r="EZ19" s="357"/>
      <c r="FA19" s="357"/>
      <c r="FB19" s="357"/>
      <c r="FC19" s="357"/>
      <c r="FD19" s="357"/>
      <c r="FE19" s="357"/>
      <c r="FF19" s="357"/>
      <c r="FG19" s="357"/>
      <c r="FH19" s="357"/>
      <c r="FI19" s="357"/>
      <c r="FJ19" s="357"/>
      <c r="FK19" s="357"/>
      <c r="FL19" s="357"/>
      <c r="FM19" s="357"/>
      <c r="FN19" s="357"/>
      <c r="FO19" s="357"/>
      <c r="FP19" s="357"/>
      <c r="FQ19" s="357"/>
      <c r="FR19" s="357"/>
      <c r="FS19" s="357"/>
      <c r="FT19" s="357"/>
      <c r="FU19" s="357"/>
      <c r="FV19" s="357"/>
      <c r="FW19" s="357"/>
      <c r="FX19" s="357"/>
      <c r="FY19" s="357"/>
      <c r="FZ19" s="357"/>
      <c r="GA19" s="357"/>
      <c r="GB19" s="357"/>
      <c r="GC19" s="357"/>
      <c r="GD19" s="357"/>
      <c r="GE19" s="357"/>
      <c r="GF19" s="357"/>
      <c r="GG19" s="357"/>
      <c r="GH19" s="357"/>
      <c r="GI19" s="357"/>
      <c r="GJ19" s="357"/>
      <c r="GK19" s="357"/>
      <c r="GL19" s="357"/>
      <c r="GM19" s="357"/>
      <c r="GN19" s="357"/>
      <c r="GO19" s="357"/>
      <c r="GP19" s="357"/>
      <c r="GQ19" s="357"/>
      <c r="GR19" s="357"/>
      <c r="GS19" s="357"/>
      <c r="GT19" s="357"/>
      <c r="GU19" s="357"/>
      <c r="GV19" s="357"/>
      <c r="GW19" s="357"/>
      <c r="GX19" s="357"/>
      <c r="GY19" s="357"/>
      <c r="GZ19" s="357"/>
      <c r="HA19" s="357"/>
      <c r="HB19" s="357"/>
      <c r="HC19" s="357"/>
      <c r="HD19" s="357"/>
      <c r="HE19" s="357"/>
      <c r="HF19" s="357"/>
      <c r="HG19" s="357"/>
      <c r="HH19" s="357"/>
      <c r="HI19" s="357"/>
      <c r="HJ19" s="357"/>
      <c r="HK19" s="357"/>
      <c r="HL19" s="357"/>
      <c r="HM19" s="357"/>
      <c r="HN19" s="357"/>
      <c r="HO19" s="357"/>
      <c r="HP19" s="357"/>
      <c r="HQ19" s="357"/>
      <c r="HR19" s="357"/>
      <c r="HS19" s="357"/>
      <c r="HT19" s="357"/>
      <c r="HU19" s="357"/>
      <c r="HV19" s="357"/>
      <c r="HW19" s="357"/>
      <c r="HX19" s="357"/>
      <c r="HY19" s="357"/>
      <c r="HZ19" s="357"/>
      <c r="IA19" s="357"/>
      <c r="IB19" s="357"/>
      <c r="IC19" s="357"/>
      <c r="ID19" s="357"/>
      <c r="IE19" s="357"/>
      <c r="IF19" s="357"/>
      <c r="IG19" s="357"/>
      <c r="IH19" s="357"/>
      <c r="II19" s="357"/>
      <c r="IJ19" s="357"/>
      <c r="IK19" s="357"/>
      <c r="IL19" s="357"/>
      <c r="IM19" s="357"/>
      <c r="IN19" s="357"/>
      <c r="IO19" s="357"/>
      <c r="IP19" s="357"/>
      <c r="IQ19" s="357"/>
      <c r="IR19" s="357"/>
      <c r="IS19" s="357"/>
      <c r="IT19" s="357"/>
      <c r="IU19" s="357"/>
      <c r="IV19" s="357"/>
    </row>
    <row r="20" spans="1:256" ht="60.75" customHeight="1" thickBot="1">
      <c r="A20" s="354"/>
      <c r="B20" s="425"/>
      <c r="C20" s="426" t="s">
        <v>61</v>
      </c>
      <c r="D20" s="426"/>
      <c r="E20" s="427">
        <f>SUM(E6:E18)</f>
        <v>3671033039.8708339</v>
      </c>
      <c r="F20" s="427">
        <f t="shared" ref="F20:I20" si="11">SUM(F6:F18)</f>
        <v>370419857149.57312</v>
      </c>
      <c r="G20" s="427">
        <f t="shared" si="11"/>
        <v>1214491334.9166334</v>
      </c>
      <c r="H20" s="427">
        <f t="shared" si="11"/>
        <v>1590189218.8781273</v>
      </c>
      <c r="I20" s="427">
        <f t="shared" si="11"/>
        <v>2804680553.7947607</v>
      </c>
      <c r="J20" s="428">
        <f>J19</f>
        <v>-866352486.07607317</v>
      </c>
      <c r="K20" s="359"/>
      <c r="L20" s="356"/>
      <c r="M20" s="356"/>
      <c r="N20" s="360"/>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6"/>
      <c r="BN20" s="356"/>
      <c r="BO20" s="356"/>
      <c r="BP20" s="356"/>
      <c r="BQ20" s="356"/>
      <c r="BR20" s="356"/>
      <c r="BS20" s="356"/>
      <c r="BT20" s="356"/>
      <c r="BU20" s="356"/>
      <c r="BV20" s="356"/>
      <c r="BW20" s="356"/>
      <c r="BX20" s="357"/>
      <c r="BY20" s="357"/>
      <c r="BZ20" s="357"/>
      <c r="CA20" s="357"/>
      <c r="CB20" s="357"/>
      <c r="CC20" s="357"/>
      <c r="CD20" s="357"/>
      <c r="CE20" s="357"/>
      <c r="CF20" s="357"/>
      <c r="CG20" s="357"/>
      <c r="CH20" s="357"/>
      <c r="CI20" s="357"/>
      <c r="CJ20" s="357"/>
      <c r="CK20" s="357"/>
      <c r="CL20" s="357"/>
      <c r="CM20" s="357"/>
      <c r="CN20" s="357"/>
      <c r="CO20" s="357"/>
      <c r="CP20" s="357"/>
      <c r="CQ20" s="357"/>
      <c r="CR20" s="357"/>
      <c r="CS20" s="357"/>
      <c r="CT20" s="357"/>
      <c r="CU20" s="357"/>
      <c r="CV20" s="357"/>
      <c r="CW20" s="357"/>
      <c r="CX20" s="357"/>
      <c r="CY20" s="357"/>
      <c r="CZ20" s="357"/>
      <c r="DA20" s="357"/>
      <c r="DB20" s="357"/>
      <c r="DC20" s="357"/>
      <c r="DD20" s="357"/>
      <c r="DE20" s="357"/>
      <c r="DF20" s="357"/>
      <c r="DG20" s="357"/>
      <c r="DH20" s="357"/>
      <c r="DI20" s="357"/>
      <c r="DJ20" s="357"/>
      <c r="DK20" s="357"/>
      <c r="DL20" s="357"/>
      <c r="DM20" s="357"/>
      <c r="DN20" s="357"/>
      <c r="DO20" s="357"/>
      <c r="DP20" s="357"/>
      <c r="DQ20" s="357"/>
      <c r="DR20" s="357"/>
      <c r="DS20" s="357"/>
      <c r="DT20" s="357"/>
      <c r="DU20" s="357"/>
      <c r="DV20" s="357"/>
      <c r="DW20" s="357"/>
      <c r="DX20" s="357"/>
      <c r="DY20" s="357"/>
      <c r="DZ20" s="357"/>
      <c r="EA20" s="357"/>
      <c r="EB20" s="357"/>
      <c r="EC20" s="357"/>
      <c r="ED20" s="357"/>
      <c r="EE20" s="357"/>
      <c r="EF20" s="357"/>
      <c r="EG20" s="357"/>
      <c r="EH20" s="357"/>
      <c r="EI20" s="357"/>
      <c r="EJ20" s="357"/>
      <c r="EK20" s="357"/>
      <c r="EL20" s="357"/>
      <c r="EM20" s="357"/>
      <c r="EN20" s="357"/>
      <c r="EO20" s="357"/>
      <c r="EP20" s="357"/>
      <c r="EQ20" s="357"/>
      <c r="ER20" s="357"/>
      <c r="ES20" s="357"/>
      <c r="ET20" s="357"/>
      <c r="EU20" s="357"/>
      <c r="EV20" s="357"/>
      <c r="EW20" s="357"/>
      <c r="EX20" s="357"/>
      <c r="EY20" s="357"/>
      <c r="EZ20" s="357"/>
      <c r="FA20" s="357"/>
      <c r="FB20" s="357"/>
      <c r="FC20" s="357"/>
      <c r="FD20" s="357"/>
      <c r="FE20" s="357"/>
      <c r="FF20" s="357"/>
      <c r="FG20" s="357"/>
      <c r="FH20" s="357"/>
      <c r="FI20" s="357"/>
      <c r="FJ20" s="357"/>
      <c r="FK20" s="357"/>
      <c r="FL20" s="357"/>
      <c r="FM20" s="357"/>
      <c r="FN20" s="357"/>
      <c r="FO20" s="357"/>
      <c r="FP20" s="357"/>
      <c r="FQ20" s="357"/>
      <c r="FR20" s="357"/>
      <c r="FS20" s="357"/>
      <c r="FT20" s="357"/>
      <c r="FU20" s="357"/>
      <c r="FV20" s="357"/>
      <c r="FW20" s="357"/>
      <c r="FX20" s="357"/>
      <c r="FY20" s="357"/>
      <c r="FZ20" s="357"/>
      <c r="GA20" s="357"/>
      <c r="GB20" s="357"/>
      <c r="GC20" s="357"/>
      <c r="GD20" s="357"/>
      <c r="GE20" s="357"/>
      <c r="GF20" s="357"/>
      <c r="GG20" s="357"/>
      <c r="GH20" s="357"/>
      <c r="GI20" s="357"/>
      <c r="GJ20" s="357"/>
      <c r="GK20" s="357"/>
      <c r="GL20" s="357"/>
      <c r="GM20" s="357"/>
      <c r="GN20" s="357"/>
      <c r="GO20" s="357"/>
      <c r="GP20" s="357"/>
      <c r="GQ20" s="357"/>
      <c r="GR20" s="357"/>
      <c r="GS20" s="357"/>
      <c r="GT20" s="357"/>
      <c r="GU20" s="357"/>
      <c r="GV20" s="357"/>
      <c r="GW20" s="357"/>
      <c r="GX20" s="357"/>
      <c r="GY20" s="357"/>
      <c r="GZ20" s="357"/>
      <c r="HA20" s="357"/>
      <c r="HB20" s="357"/>
      <c r="HC20" s="357"/>
      <c r="HD20" s="357"/>
      <c r="HE20" s="357"/>
      <c r="HF20" s="357"/>
      <c r="HG20" s="357"/>
      <c r="HH20" s="357"/>
      <c r="HI20" s="357"/>
      <c r="HJ20" s="357"/>
      <c r="HK20" s="357"/>
      <c r="HL20" s="357"/>
      <c r="HM20" s="357"/>
      <c r="HN20" s="357"/>
      <c r="HO20" s="357"/>
      <c r="HP20" s="357"/>
      <c r="HQ20" s="357"/>
      <c r="HR20" s="357"/>
      <c r="HS20" s="357"/>
      <c r="HT20" s="357"/>
      <c r="HU20" s="357"/>
      <c r="HV20" s="357"/>
      <c r="HW20" s="357"/>
      <c r="HX20" s="357"/>
      <c r="HY20" s="357"/>
      <c r="HZ20" s="357"/>
      <c r="IA20" s="357"/>
      <c r="IB20" s="357"/>
      <c r="IC20" s="357"/>
      <c r="ID20" s="357"/>
      <c r="IE20" s="357"/>
      <c r="IF20" s="357"/>
      <c r="IG20" s="357"/>
      <c r="IH20" s="357"/>
      <c r="II20" s="357"/>
      <c r="IJ20" s="357"/>
      <c r="IK20" s="357"/>
      <c r="IL20" s="357"/>
      <c r="IM20" s="357"/>
      <c r="IN20" s="357"/>
      <c r="IO20" s="357"/>
      <c r="IP20" s="357"/>
      <c r="IQ20" s="357"/>
      <c r="IR20" s="357"/>
      <c r="IS20" s="357"/>
      <c r="IT20" s="357"/>
      <c r="IU20" s="357"/>
      <c r="IV20" s="357"/>
    </row>
    <row r="21" spans="1:256" ht="23.25" thickTop="1">
      <c r="A21" s="361"/>
      <c r="B21" s="362" t="s">
        <v>465</v>
      </c>
      <c r="C21" s="363"/>
      <c r="D21" s="363"/>
      <c r="E21" s="364"/>
      <c r="F21" s="364"/>
      <c r="G21" s="364"/>
      <c r="H21" s="364"/>
      <c r="I21" s="364"/>
      <c r="J21" s="365"/>
      <c r="K21" s="364"/>
      <c r="L21" s="366"/>
      <c r="M21" s="366"/>
      <c r="N21" s="1098"/>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c r="IV21" s="367"/>
    </row>
    <row r="22" spans="1:256" ht="16.5" customHeight="1">
      <c r="A22" s="361"/>
      <c r="B22" s="677" t="s">
        <v>495</v>
      </c>
      <c r="C22" s="363"/>
      <c r="D22" s="363"/>
      <c r="E22" s="364"/>
      <c r="F22" s="364"/>
      <c r="G22" s="364"/>
      <c r="H22" s="364"/>
      <c r="I22" s="364"/>
      <c r="J22" s="365"/>
      <c r="K22" s="364"/>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c r="IV22" s="367"/>
    </row>
    <row r="23" spans="1:256" ht="15">
      <c r="B23" s="1507" t="s">
        <v>493</v>
      </c>
      <c r="C23" s="1508"/>
      <c r="D23" s="1508"/>
      <c r="E23" s="1508"/>
      <c r="F23" s="1508"/>
      <c r="G23" s="1508"/>
      <c r="H23" s="1508"/>
      <c r="I23" s="1508"/>
      <c r="J23" s="1509"/>
      <c r="K23" s="368"/>
    </row>
    <row r="24" spans="1:256" ht="15.75" thickBot="1">
      <c r="B24" s="1510" t="s">
        <v>494</v>
      </c>
      <c r="C24" s="1511"/>
      <c r="D24" s="1511"/>
      <c r="E24" s="1511"/>
      <c r="F24" s="1511"/>
      <c r="G24" s="1511"/>
      <c r="H24" s="1511"/>
      <c r="I24" s="1511"/>
      <c r="J24" s="1512"/>
      <c r="K24" s="368"/>
    </row>
    <row r="25" spans="1:256">
      <c r="B25" s="369"/>
      <c r="C25" s="337"/>
      <c r="D25" s="370"/>
      <c r="E25" s="337"/>
      <c r="F25" s="337"/>
      <c r="G25" s="337"/>
      <c r="H25" s="337"/>
      <c r="I25" s="337"/>
      <c r="J25" s="337"/>
      <c r="K25" s="368"/>
    </row>
    <row r="26" spans="1:256">
      <c r="B26" s="369"/>
      <c r="C26" s="337"/>
      <c r="D26" s="370"/>
      <c r="E26" s="337"/>
      <c r="F26" s="337"/>
      <c r="G26" s="337"/>
      <c r="H26" s="337"/>
      <c r="I26" s="337"/>
      <c r="J26" s="337"/>
      <c r="K26" s="368"/>
    </row>
    <row r="27" spans="1:256">
      <c r="B27" s="369"/>
      <c r="C27" s="337"/>
      <c r="D27" s="370"/>
      <c r="E27" s="337"/>
      <c r="F27" s="337"/>
      <c r="G27" s="337"/>
      <c r="H27" s="337"/>
      <c r="I27" s="337"/>
      <c r="J27" s="337"/>
      <c r="K27" s="368"/>
    </row>
    <row r="28" spans="1:256">
      <c r="J28" s="338"/>
      <c r="K28" s="339"/>
    </row>
    <row r="38" spans="1:75">
      <c r="A38" s="336"/>
      <c r="B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36"/>
      <c r="BQ38" s="336"/>
      <c r="BR38" s="336"/>
      <c r="BS38" s="336"/>
      <c r="BT38" s="336"/>
      <c r="BU38" s="336"/>
      <c r="BV38" s="336"/>
      <c r="BW38" s="336"/>
    </row>
    <row r="39" spans="1:75">
      <c r="A39" s="336"/>
      <c r="B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row>
    <row r="40" spans="1:75">
      <c r="A40" s="336"/>
      <c r="B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336"/>
      <c r="AP40" s="336"/>
      <c r="AQ40" s="336"/>
      <c r="AR40" s="336"/>
      <c r="AS40" s="336"/>
      <c r="AT40" s="336"/>
      <c r="AU40" s="336"/>
      <c r="AV40" s="336"/>
      <c r="AW40" s="336"/>
      <c r="AX40" s="336"/>
      <c r="AY40" s="336"/>
      <c r="AZ40" s="336"/>
      <c r="BA40" s="336"/>
      <c r="BB40" s="336"/>
      <c r="BC40" s="336"/>
      <c r="BD40" s="336"/>
      <c r="BE40" s="336"/>
      <c r="BF40" s="336"/>
      <c r="BG40" s="336"/>
      <c r="BH40" s="336"/>
      <c r="BI40" s="336"/>
      <c r="BJ40" s="336"/>
      <c r="BK40" s="336"/>
      <c r="BL40" s="336"/>
      <c r="BM40" s="336"/>
      <c r="BN40" s="336"/>
      <c r="BO40" s="336"/>
      <c r="BP40" s="336"/>
      <c r="BQ40" s="336"/>
      <c r="BR40" s="336"/>
      <c r="BS40" s="336"/>
      <c r="BT40" s="336"/>
      <c r="BU40" s="336"/>
      <c r="BV40" s="336"/>
      <c r="BW40" s="336"/>
    </row>
    <row r="41" spans="1:75">
      <c r="A41" s="336"/>
      <c r="B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c r="BP41" s="336"/>
      <c r="BQ41" s="336"/>
      <c r="BR41" s="336"/>
      <c r="BS41" s="336"/>
      <c r="BT41" s="336"/>
      <c r="BU41" s="336"/>
      <c r="BV41" s="336"/>
      <c r="BW41" s="336"/>
    </row>
    <row r="42" spans="1:75">
      <c r="A42" s="336"/>
      <c r="B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c r="BW42" s="336"/>
    </row>
    <row r="43" spans="1:75">
      <c r="A43" s="336"/>
      <c r="B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6"/>
      <c r="AW43" s="336"/>
      <c r="AX43" s="336"/>
      <c r="AY43" s="336"/>
      <c r="AZ43" s="336"/>
      <c r="BA43" s="336"/>
      <c r="BB43" s="336"/>
      <c r="BC43" s="336"/>
      <c r="BD43" s="336"/>
      <c r="BE43" s="336"/>
      <c r="BF43" s="336"/>
      <c r="BG43" s="336"/>
      <c r="BH43" s="336"/>
      <c r="BI43" s="336"/>
      <c r="BJ43" s="336"/>
      <c r="BK43" s="336"/>
      <c r="BL43" s="336"/>
      <c r="BM43" s="336"/>
      <c r="BN43" s="336"/>
      <c r="BO43" s="336"/>
      <c r="BP43" s="336"/>
      <c r="BQ43" s="336"/>
      <c r="BR43" s="336"/>
      <c r="BS43" s="336"/>
      <c r="BT43" s="336"/>
      <c r="BU43" s="336"/>
      <c r="BV43" s="336"/>
      <c r="BW43" s="336"/>
    </row>
    <row r="44" spans="1:75">
      <c r="A44" s="336"/>
      <c r="B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336"/>
      <c r="BR44" s="336"/>
      <c r="BS44" s="336"/>
      <c r="BT44" s="336"/>
      <c r="BU44" s="336"/>
      <c r="BV44" s="336"/>
      <c r="BW44" s="336"/>
    </row>
    <row r="45" spans="1:75">
      <c r="A45" s="336"/>
      <c r="B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336"/>
      <c r="BR45" s="336"/>
      <c r="BS45" s="336"/>
      <c r="BT45" s="336"/>
      <c r="BU45" s="336"/>
      <c r="BV45" s="336"/>
      <c r="BW45" s="336"/>
    </row>
    <row r="46" spans="1:75">
      <c r="A46" s="336"/>
      <c r="B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row>
    <row r="47" spans="1:75">
      <c r="A47" s="336"/>
      <c r="B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row>
    <row r="48" spans="1:75">
      <c r="A48" s="336"/>
      <c r="B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row>
    <row r="49" spans="1:75">
      <c r="A49" s="336"/>
      <c r="B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c r="BJ49" s="336"/>
      <c r="BK49" s="336"/>
      <c r="BL49" s="336"/>
      <c r="BM49" s="336"/>
      <c r="BN49" s="336"/>
      <c r="BO49" s="336"/>
      <c r="BP49" s="336"/>
      <c r="BQ49" s="336"/>
      <c r="BR49" s="336"/>
      <c r="BS49" s="336"/>
      <c r="BT49" s="336"/>
      <c r="BU49" s="336"/>
      <c r="BV49" s="336"/>
      <c r="BW49" s="336"/>
    </row>
    <row r="50" spans="1:75">
      <c r="A50" s="336"/>
      <c r="B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row>
    <row r="51" spans="1:75">
      <c r="A51" s="336"/>
      <c r="B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row>
    <row r="52" spans="1:75">
      <c r="A52" s="336"/>
      <c r="B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row>
    <row r="53" spans="1:75">
      <c r="A53" s="336"/>
      <c r="B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6"/>
      <c r="BG53" s="336"/>
      <c r="BH53" s="336"/>
      <c r="BI53" s="336"/>
      <c r="BJ53" s="336"/>
      <c r="BK53" s="336"/>
      <c r="BL53" s="336"/>
      <c r="BM53" s="336"/>
      <c r="BN53" s="336"/>
      <c r="BO53" s="336"/>
      <c r="BP53" s="336"/>
      <c r="BQ53" s="336"/>
      <c r="BR53" s="336"/>
      <c r="BS53" s="336"/>
      <c r="BT53" s="336"/>
      <c r="BU53" s="336"/>
      <c r="BV53" s="336"/>
      <c r="BW53" s="336"/>
    </row>
    <row r="54" spans="1:75">
      <c r="A54" s="336"/>
      <c r="B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6"/>
      <c r="BW54" s="336"/>
    </row>
    <row r="55" spans="1:75">
      <c r="A55" s="336"/>
      <c r="B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6"/>
      <c r="BR55" s="336"/>
      <c r="BS55" s="336"/>
      <c r="BT55" s="336"/>
      <c r="BU55" s="336"/>
      <c r="BV55" s="336"/>
      <c r="BW55" s="336"/>
    </row>
    <row r="56" spans="1:75">
      <c r="A56" s="336"/>
      <c r="B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row>
    <row r="57" spans="1:75">
      <c r="A57" s="336"/>
      <c r="B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c r="BW57" s="336"/>
    </row>
    <row r="58" spans="1:75">
      <c r="A58" s="336"/>
      <c r="B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36"/>
      <c r="BA58" s="336"/>
      <c r="BB58" s="336"/>
      <c r="BC58" s="336"/>
      <c r="BD58" s="336"/>
      <c r="BE58" s="336"/>
      <c r="BF58" s="336"/>
      <c r="BG58" s="336"/>
      <c r="BH58" s="336"/>
      <c r="BI58" s="336"/>
      <c r="BJ58" s="336"/>
      <c r="BK58" s="336"/>
      <c r="BL58" s="336"/>
      <c r="BM58" s="336"/>
      <c r="BN58" s="336"/>
      <c r="BO58" s="336"/>
      <c r="BP58" s="336"/>
      <c r="BQ58" s="336"/>
      <c r="BR58" s="336"/>
      <c r="BS58" s="336"/>
      <c r="BT58" s="336"/>
      <c r="BU58" s="336"/>
      <c r="BV58" s="336"/>
      <c r="BW58" s="336"/>
    </row>
    <row r="59" spans="1:75">
      <c r="A59" s="336"/>
      <c r="B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336"/>
      <c r="BA59" s="336"/>
      <c r="BB59" s="336"/>
      <c r="BC59" s="336"/>
      <c r="BD59" s="336"/>
      <c r="BE59" s="336"/>
      <c r="BF59" s="336"/>
      <c r="BG59" s="336"/>
      <c r="BH59" s="336"/>
      <c r="BI59" s="336"/>
      <c r="BJ59" s="336"/>
      <c r="BK59" s="336"/>
      <c r="BL59" s="336"/>
      <c r="BM59" s="336"/>
      <c r="BN59" s="336"/>
      <c r="BO59" s="336"/>
      <c r="BP59" s="336"/>
      <c r="BQ59" s="336"/>
      <c r="BR59" s="336"/>
      <c r="BS59" s="336"/>
      <c r="BT59" s="336"/>
      <c r="BU59" s="336"/>
      <c r="BV59" s="336"/>
      <c r="BW59" s="336"/>
    </row>
    <row r="60" spans="1:75">
      <c r="A60" s="336"/>
      <c r="B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c r="BB60" s="336"/>
      <c r="BC60" s="336"/>
      <c r="BD60" s="336"/>
      <c r="BE60" s="336"/>
      <c r="BF60" s="336"/>
      <c r="BG60" s="336"/>
      <c r="BH60" s="336"/>
      <c r="BI60" s="336"/>
      <c r="BJ60" s="336"/>
      <c r="BK60" s="336"/>
      <c r="BL60" s="336"/>
      <c r="BM60" s="336"/>
      <c r="BN60" s="336"/>
      <c r="BO60" s="336"/>
      <c r="BP60" s="336"/>
      <c r="BQ60" s="336"/>
      <c r="BR60" s="336"/>
      <c r="BS60" s="336"/>
      <c r="BT60" s="336"/>
      <c r="BU60" s="336"/>
      <c r="BV60" s="336"/>
      <c r="BW60" s="336"/>
    </row>
  </sheetData>
  <mergeCells count="7">
    <mergeCell ref="B1:J1"/>
    <mergeCell ref="B23:J23"/>
    <mergeCell ref="B24:J24"/>
    <mergeCell ref="B2:J2"/>
    <mergeCell ref="B3:B5"/>
    <mergeCell ref="C4:C5"/>
    <mergeCell ref="B19:D19"/>
  </mergeCells>
  <pageMargins left="0.7" right="0.7" top="0.75" bottom="0.75" header="0.3" footer="0.3"/>
  <pageSetup paperSize="9" scale="10" orientation="landscape" r:id="rId1"/>
  <headerFooter>
    <oddHeader>&amp;C&amp;"-,Bold"&amp;36APPENDIX  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Executive Summary (Page1)</vt:lpstr>
      <vt:lpstr>Exec Summary</vt:lpstr>
      <vt:lpstr>(Rev Contribution) Appendix  A</vt:lpstr>
      <vt:lpstr>Lifting Summary </vt:lpstr>
      <vt:lpstr>Appdx B-Crude Oil Sales Profile</vt:lpstr>
      <vt:lpstr>Appx C-Gas Sales Profile</vt:lpstr>
      <vt:lpstr>Appx D-Export Receipts</vt:lpstr>
      <vt:lpstr>Appx E-Domestic Receipts</vt:lpstr>
      <vt:lpstr>Appx-F Joint Cost Recovery </vt:lpstr>
      <vt:lpstr>Appx-G GID Status Update</vt:lpstr>
      <vt:lpstr>Appx-H Losses</vt:lpstr>
      <vt:lpstr>Appx-I Under-Recovery </vt:lpstr>
      <vt:lpstr>Appx-J Under-Rec (Details) </vt:lpstr>
      <vt:lpstr>Appx-K MCA</vt:lpstr>
      <vt:lpstr>Appx-L RA LIFTING </vt:lpstr>
      <vt:lpstr>Appx-L2 RA LIFTING </vt:lpstr>
      <vt:lpstr>Appx-M FIRS ACCOUNT </vt:lpstr>
      <vt:lpstr>Appx-N DPR ACCOUNT </vt:lpstr>
      <vt:lpstr>Appx-O JV &amp; PSC Rev Contr  </vt:lpstr>
      <vt:lpstr>RA 3RD PARTY  Appendix)</vt:lpstr>
      <vt:lpstr>'(Rev Contribution) Appendix  A'!Print_Area</vt:lpstr>
      <vt:lpstr>'Appdx B-Crude Oil Sales Profile'!Print_Area</vt:lpstr>
      <vt:lpstr>'Appx C-Gas Sales Profile'!Print_Area</vt:lpstr>
      <vt:lpstr>'Appx D-Export Receipts'!Print_Area</vt:lpstr>
      <vt:lpstr>'Appx E-Domestic Receipts'!Print_Area</vt:lpstr>
      <vt:lpstr>'Appx-H Losses'!Print_Area</vt:lpstr>
      <vt:lpstr>'Appx-I Under-Recovery '!Print_Area</vt:lpstr>
      <vt:lpstr>'Appx-J Under-Rec (Details) '!Print_Area</vt:lpstr>
      <vt:lpstr>'Appx-K MCA'!Print_Area</vt:lpstr>
      <vt:lpstr>'Appx-L RA LIFTING '!Print_Area</vt:lpstr>
      <vt:lpstr>'Appx-M FIRS ACCOUNT '!Print_Area</vt:lpstr>
      <vt:lpstr>'Appx-N DPR ACCOUNT '!Print_Area</vt:lpstr>
      <vt:lpstr>'Appx-O JV &amp; PSC Rev Contr  '!Print_Area</vt:lpstr>
      <vt:lpstr>'Exec Summary'!Print_Area</vt:lpstr>
      <vt:lpstr>'Executive Summary (Page1)'!Print_Area</vt:lpstr>
      <vt:lpstr>'Lifting Summary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Damilola N. Akpan</dc:creator>
  <cp:lastModifiedBy>Princewill B. Olali</cp:lastModifiedBy>
  <cp:lastPrinted>2019-06-25T14:28:17Z</cp:lastPrinted>
  <dcterms:created xsi:type="dcterms:W3CDTF">2018-08-15T06:48:43Z</dcterms:created>
  <dcterms:modified xsi:type="dcterms:W3CDTF">2019-07-08T12:00:53Z</dcterms:modified>
</cp:coreProperties>
</file>